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8_{8A5B3245-D69E-4D56-A1CA-20559784CF61}" xr6:coauthVersionLast="47" xr6:coauthVersionMax="47" xr10:uidLastSave="{4A56F9A7-BB80-4853-921E-EE04A24FEEEB}"/>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41" i="1"/>
  <c r="D37" i="1"/>
  <c r="D36" i="1"/>
  <c r="D34" i="1"/>
  <c r="D42" i="1"/>
  <c r="D39" i="1"/>
  <c r="C15" i="1" l="1"/>
  <c r="C14" i="1"/>
  <c r="E36" i="1"/>
  <c r="D44"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<sst xmlns="http://schemas.openxmlformats.org/spreadsheetml/2006/main" count="267" uniqueCount="237">
  <si>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</si>
  <si>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</si>
  <si>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</si>
  <si>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</si>
  <si>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</si>
  <si>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</si>
  <si>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</si>
  <si>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</si>
  <si>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</si>
  <si>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</si>
  <si>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</si>
  <si>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</si>
  <si>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</si>
  <si>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</si>
  <si>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</si>
  <si>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</si>
  <si>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</si>
  <si>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</si>
  <si>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</si>
  <si>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</si>
  <si>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</si>
  <si>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</si>
  <si>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</si>
  <si>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</si>
  <si>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</si>
  <si>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</si>
  <si>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</si>
  <si>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</si>
  <si>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</si>
  <si>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</si>
  <si>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</si>
  <si>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</si>
  <si>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</si>
  <si>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</si>
  <si>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</si>
  <si>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</si>
  <si>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</si>
  <si>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</si>
  <si>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</si>
  <si>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</si>
  <si>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</si>
  <si>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</si>
  <si>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</si>
  <si>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</si>
  <si>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</si>
  <si>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</si>
  <si>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</si>
  <si>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</si>
  <si>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</si>
  <si>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</si>
  <si>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</si>
  <si>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</si>
  <si>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</si>
  <si>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</si>
  <si>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</si>
  <si>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</si>
  <si>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</si>
  <si>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</si>
  <si>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</si>
  <si>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</si>
  <si>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</si>
  <si>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</si>
  <si>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</si>
  <si>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</si>
  <si>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</si>
  <si>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</si>
  <si>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</si>
  <si>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</si>
  <si>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</si>
  <si>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</si>
  <si>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</si>
  <si>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</si>
  <si>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</si>
  <si>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</si>
  <si>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</si>
  <si>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</si>
  <si>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</si>
  <si>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</si>
  <si>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</si>
  <si>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</si>
  <si>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</si>
  <si>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</si>
  <si>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</si>
  <si>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</si>
  <si>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</si>
  <si>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</si>
  <si>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</si>
  <si>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</si>
  <si>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</si>
  <si>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</si>
  <si>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</si>
  <si>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</si>
  <si>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</si>
  <si>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</si>
  <si>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</si>
  <si>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</si>
  <si>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</si>
  <si>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</si>
  <si>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</si>
  <si>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</si>
  <si>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</si>
  <si>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</si>
  <si>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</si>
  <si>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</si>
  <si>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</si>
  <si>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</si>
  <si>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</si>
  <si>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</si>
  <si>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</si>
  <si>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</si>
  <si>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</si>
  <si>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</si>
  <si>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</si>
  <si>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</si>
  <si>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</si>
  <si>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</si>
  <si>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</si>
  <si>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</si>
  <si>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</si>
  <si>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</si>
  <si>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</si>
  <si>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</si>
  <si>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</si>
  <si>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</si>
  <si>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</si>
  <si>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</si>
  <si>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</si>
  <si>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</si>
  <si>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</si>
  <si>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</si>
  <si>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</si>
  <si>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</si>
  <si>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</si>
  <si>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</si>
  <si>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</si>
  <si>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</si>
  <si>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</si>
  <si>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</si>
  <si>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</si>
  <si>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</si>
  <si>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</si>
  <si>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</si>
  <si>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</si>
  <si>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</si>
  <si>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</si>
  <si>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</si>
  <si>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</si>
  <si>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</si>
  <si>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</si>
  <si>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</si>
  <si>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</si>
  <si>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</si>
  <si>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</si>
  <si>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</si>
  <si>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</si>
  <si>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</si>
  <si>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</si>
  <si>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</si>
  <si>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</si>
  <si>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</si>
  <si>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</si>
  <si>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</si>
  <si>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</si>
  <si>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</si>
  <si>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</si>
  <si>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</si>
  <si>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</si>
  <si>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</si>
  <si>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</si>
  <si>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</si>
  <si>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</si>
  <si>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</si>
  <si>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</si>
  <si>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</si>
  <si>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</si>
  <si>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</si>
  <si>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</si>
  <si>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</si>
  <si>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</si>
  <si>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</si>
  <si>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</si>
  <si>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</si>
  <si>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</si>
  <si>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</si>
  <si>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</si>
  <si>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</si>
  <si>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</si>
  <si>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</si>
  <si>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</si>
  <si>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</si>
  <si>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</si>
  <si>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</si>
  <si>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</si>
  <si>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</si>
  <si>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</si>
  <si>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</si>
  <si>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</si>
  <si>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</si>
  <si>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</si>
  <si>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</si>
  <si>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</si>
  <si>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</si>
  <si>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</si>
  <si>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</si>
  <si>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</si>
  <si>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</si>
  <si>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</si>
  <si>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</si>
  <si>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</si>
  <si>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</si>
  <si>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</si>
  <si>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</si>
  <si>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</si>
  <si>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</si>
  <si>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</si>
  <si>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</si>
  <si>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</si>
  <si>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</si>
  <si>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</si>
  <si>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</si>
  <si>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</si>
  <si>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</si>
  <si>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</si>
  <si>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</si>
  <si>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</si>
  <si>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</si>
  <si>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</si>
  <si>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no analysis between short and long term</t>
  </si>
  <si>
    <t>data not available but incorporated into Pathway 1 figure</t>
  </si>
  <si>
    <t>data incorporates the reablement figure</t>
  </si>
  <si>
    <t>continue to progress across all schemes in the post-Christmas period.  Home care pick-up is good other than two/three areas in the city.  Good engagement from care homes on temporary beds, but difficulties in sourcing additional therapy staff to support despite early recruitment planning.  Primary care cover remains difficult because of multiple competing pressures.</t>
  </si>
  <si>
    <t>Non-recurrent nature of the spending and the time to set up cut across one another.  Staffing availability to manage acuity remains key constraint.</t>
  </si>
  <si>
    <t>incorporated above</t>
  </si>
  <si>
    <t>guestimate based on historical trend - outside of 4 week reporting cycle// analysis of funding source not available</t>
  </si>
  <si>
    <t>guestimate based on historical trend - outside of 4 week payment cycle//analysis of funding source not available</t>
  </si>
  <si>
    <t>only partial analysis of funding source available</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</si>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</sst>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2">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6" borderId="2" xfId="0" applyFont="1" applyFill="1" applyBorder="1" applyProtection="1"/>
    <xf numFmtId="44" fontId="4" fillId="6" borderId="4" xfId="2" applyFont="1" applyFill="1" applyBorder="1" applyProtection="1"/>
    <xf numFmtId="0" fontId="4" fillId="6" borderId="2" xfId="0" applyFont="1" applyFill="1" applyBorder="1" applyAlignment="1" applyProtection="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zoomScale="90" zoomScaleNormal="90" workbookViewId="0">
      <selection activeCell="G3" sqref="G3"/>
    </sheetView>
  </sheetViews>
  <sheetFormatPr defaultColWidth="8.7265625" defaultRowHeight="14" x14ac:dyDescent="0.3"/>
  <cols>
    <col min="1" max="1" width="51.26953125" style="5" customWidth="1"/>
    <col min="2" max="2" width="97.26953125" style="5" customWidth="1"/>
    <col min="3" max="16384" width="8.7265625" style="4"/>
  </cols>
  <sheetData>
    <row r="1" spans="1:5" x14ac:dyDescent="0.3">
      <c r="A1" s="7" t="s">
        <v>199</v>
      </c>
      <c r="B1" s="7" t="s">
        <v>0</v>
      </c>
    </row>
    <row r="2" spans="1:5" ht="21.4"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zoomScale="85" zoomScaleNormal="85" workbookViewId="0">
      <selection activeCell="B54" sqref="B54:E54"/>
    </sheetView>
  </sheetViews>
  <sheetFormatPr defaultColWidth="8.7265625" defaultRowHeight="14" x14ac:dyDescent="0.3"/>
  <cols>
    <col min="1" max="1" width="4" style="6" customWidth="1"/>
    <col min="2" max="2" width="94.7265625" style="6" customWidth="1"/>
    <col min="3" max="3" width="29.26953125" style="6" customWidth="1"/>
    <col min="4" max="4" width="42.81640625" style="6" customWidth="1"/>
    <col min="5" max="5" width="37.7265625" style="6" customWidth="1"/>
    <col min="6" max="6" width="25.7265625" style="6" customWidth="1"/>
    <col min="7" max="7" width="20.7265625" style="6" customWidth="1"/>
    <col min="8" max="16384" width="8.7265625" style="6"/>
  </cols>
  <sheetData>
    <row r="1" spans="2:4" ht="15.5" x14ac:dyDescent="0.35">
      <c r="B1" s="55" t="s">
        <v>4</v>
      </c>
      <c r="C1" s="56"/>
      <c r="D1" s="56"/>
    </row>
    <row r="3" spans="2:4" x14ac:dyDescent="0.3">
      <c r="B3" s="10" t="s">
        <v>5</v>
      </c>
      <c r="C3" s="11" t="s">
        <v>96</v>
      </c>
    </row>
    <row r="4" spans="2:4" x14ac:dyDescent="0.3">
      <c r="B4" s="10" t="s">
        <v>187</v>
      </c>
      <c r="C4" s="11" t="s">
        <v>236</v>
      </c>
    </row>
    <row r="5" spans="2:4" x14ac:dyDescent="0.3">
      <c r="B5" s="10" t="s">
        <v>188</v>
      </c>
      <c r="C5" s="11" t="s">
        <v>236</v>
      </c>
      <c r="D5" s="12"/>
    </row>
    <row r="6" spans="2:4" ht="30.4" customHeight="1" x14ac:dyDescent="0.3">
      <c r="B6" s="53" t="s">
        <v>200</v>
      </c>
      <c r="C6" s="53"/>
      <c r="D6" s="54"/>
    </row>
    <row r="7" spans="2:4" ht="31.9" customHeight="1" x14ac:dyDescent="0.3">
      <c r="B7" s="53" t="s">
        <v>204</v>
      </c>
      <c r="C7" s="53"/>
      <c r="D7" s="53"/>
    </row>
    <row r="8" spans="2:4" ht="16.899999999999999" customHeight="1" x14ac:dyDescent="0.3">
      <c r="B8" s="71" t="s">
        <v>210</v>
      </c>
      <c r="C8" s="71"/>
      <c r="D8" s="71"/>
    </row>
    <row r="9" spans="2:4" ht="13.9"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f>1909-225</f>
        <v>1684</v>
      </c>
      <c r="D12" s="11"/>
    </row>
    <row r="13" spans="2:4" ht="28" x14ac:dyDescent="0.3">
      <c r="B13" s="18" t="s">
        <v>15</v>
      </c>
      <c r="C13" s="19"/>
      <c r="D13" s="11" t="s">
        <v>228</v>
      </c>
    </row>
    <row r="14" spans="2:4" x14ac:dyDescent="0.3">
      <c r="B14" s="18" t="s">
        <v>8</v>
      </c>
      <c r="C14" s="19">
        <f>16+4</f>
        <v>20</v>
      </c>
      <c r="D14" s="11"/>
    </row>
    <row r="15" spans="2:4" x14ac:dyDescent="0.3">
      <c r="B15" s="18" t="s">
        <v>9</v>
      </c>
      <c r="C15" s="19">
        <f>7+8</f>
        <v>15</v>
      </c>
      <c r="D15" s="11"/>
    </row>
    <row r="16" spans="2:4" x14ac:dyDescent="0.3">
      <c r="B16" s="18" t="s">
        <v>10</v>
      </c>
      <c r="C16" s="19">
        <v>62</v>
      </c>
      <c r="D16" s="11"/>
    </row>
    <row r="17" spans="1:7" x14ac:dyDescent="0.3">
      <c r="B17" s="18" t="s">
        <v>189</v>
      </c>
      <c r="C17" s="19">
        <v>225</v>
      </c>
      <c r="D17" s="49" t="s">
        <v>229</v>
      </c>
    </row>
    <row r="18" spans="1:7" x14ac:dyDescent="0.3">
      <c r="B18" s="18" t="s">
        <v>190</v>
      </c>
      <c r="C18" s="19"/>
      <c r="D18" s="49" t="s">
        <v>232</v>
      </c>
    </row>
    <row r="19" spans="1:7" x14ac:dyDescent="0.3">
      <c r="B19" s="18" t="s">
        <v>191</v>
      </c>
      <c r="C19" s="19"/>
      <c r="D19" s="49" t="s">
        <v>232</v>
      </c>
    </row>
    <row r="20" spans="1:7" x14ac:dyDescent="0.3">
      <c r="B20" s="21" t="s">
        <v>180</v>
      </c>
      <c r="C20" s="21">
        <f>SUM(C12:C19)</f>
        <v>2006</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ht="42" x14ac:dyDescent="0.3">
      <c r="B25" s="29" t="s">
        <v>7</v>
      </c>
      <c r="C25" s="20" t="s">
        <v>184</v>
      </c>
      <c r="D25" s="30">
        <v>73238</v>
      </c>
      <c r="E25" s="30">
        <v>1258</v>
      </c>
      <c r="F25" s="30">
        <f>SUM(D25:E25)</f>
        <v>74496</v>
      </c>
      <c r="G25" s="11" t="s">
        <v>235</v>
      </c>
    </row>
    <row r="26" spans="1:7" ht="84" x14ac:dyDescent="0.3">
      <c r="B26" s="31" t="s">
        <v>15</v>
      </c>
      <c r="C26" s="20" t="s">
        <v>184</v>
      </c>
      <c r="D26" s="30">
        <v>2300</v>
      </c>
      <c r="E26" s="30"/>
      <c r="F26" s="30">
        <f t="shared" ref="F26:F29" si="0">SUM(D26:E26)</f>
        <v>2300</v>
      </c>
      <c r="G26" s="49" t="s">
        <v>233</v>
      </c>
    </row>
    <row r="27" spans="1:7" ht="98" x14ac:dyDescent="0.3">
      <c r="B27" s="31" t="s">
        <v>8</v>
      </c>
      <c r="C27" s="20" t="s">
        <v>183</v>
      </c>
      <c r="D27" s="30">
        <v>1600</v>
      </c>
      <c r="E27" s="30"/>
      <c r="F27" s="30">
        <f t="shared" si="0"/>
        <v>1600</v>
      </c>
      <c r="G27" s="49" t="s">
        <v>234</v>
      </c>
    </row>
    <row r="28" spans="1:7" ht="98" x14ac:dyDescent="0.3">
      <c r="B28" s="31" t="s">
        <v>9</v>
      </c>
      <c r="C28" s="20" t="s">
        <v>183</v>
      </c>
      <c r="D28" s="30">
        <v>800</v>
      </c>
      <c r="E28" s="30"/>
      <c r="F28" s="30">
        <f t="shared" si="0"/>
        <v>800</v>
      </c>
      <c r="G28" s="49" t="s">
        <v>234</v>
      </c>
    </row>
    <row r="29" spans="1:7" x14ac:dyDescent="0.3">
      <c r="B29" s="32" t="s">
        <v>186</v>
      </c>
      <c r="C29" s="20" t="s">
        <v>183</v>
      </c>
      <c r="D29" s="33">
        <v>11</v>
      </c>
      <c r="E29" s="33">
        <v>65</v>
      </c>
      <c r="F29" s="30">
        <f t="shared" si="0"/>
        <v>76</v>
      </c>
      <c r="G29" s="11"/>
    </row>
    <row r="30" spans="1:7" x14ac:dyDescent="0.3">
      <c r="B30" s="25"/>
      <c r="C30" s="25"/>
      <c r="D30" s="34"/>
      <c r="E30" s="34"/>
      <c r="F30" s="25"/>
    </row>
    <row r="31" spans="1:7" x14ac:dyDescent="0.3">
      <c r="B31" s="25"/>
      <c r="C31" s="25"/>
      <c r="D31" s="25"/>
      <c r="E31" s="25"/>
      <c r="F31" s="25"/>
    </row>
    <row r="32" spans="1:7" x14ac:dyDescent="0.3">
      <c r="B32" s="69" t="s">
        <v>196</v>
      </c>
      <c r="C32" s="70"/>
      <c r="D32" s="70"/>
      <c r="E32" s="25"/>
      <c r="F32" s="25"/>
    </row>
    <row r="33" spans="2:7" ht="84" x14ac:dyDescent="0.3">
      <c r="B33" s="28" t="s">
        <v>12</v>
      </c>
      <c r="C33" s="28" t="s">
        <v>224</v>
      </c>
      <c r="D33" s="28" t="s">
        <v>223</v>
      </c>
      <c r="E33" s="28" t="s">
        <v>192</v>
      </c>
      <c r="F33" s="35" t="s">
        <v>195</v>
      </c>
      <c r="G33" s="28" t="s">
        <v>181</v>
      </c>
    </row>
    <row r="34" spans="2:7" ht="28" x14ac:dyDescent="0.3">
      <c r="B34" s="36" t="s">
        <v>13</v>
      </c>
      <c r="C34" s="37">
        <v>107600</v>
      </c>
      <c r="D34" s="37">
        <f>462619.85-107600</f>
        <v>355019.85</v>
      </c>
      <c r="E34" s="37">
        <f>D34+C34</f>
        <v>462619.85</v>
      </c>
      <c r="F34" s="47" t="s">
        <v>17</v>
      </c>
      <c r="G34" s="11" t="s">
        <v>227</v>
      </c>
    </row>
    <row r="35" spans="2:7" ht="28" x14ac:dyDescent="0.3">
      <c r="B35" s="38" t="s">
        <v>216</v>
      </c>
      <c r="C35" s="37">
        <v>0</v>
      </c>
      <c r="D35" s="48">
        <v>0</v>
      </c>
      <c r="E35" s="37">
        <v>0</v>
      </c>
      <c r="F35" s="47" t="s">
        <v>17</v>
      </c>
      <c r="G35" s="49" t="s">
        <v>227</v>
      </c>
    </row>
    <row r="36" spans="2:7" x14ac:dyDescent="0.3">
      <c r="B36" s="32" t="s">
        <v>14</v>
      </c>
      <c r="C36" s="48">
        <v>1359607</v>
      </c>
      <c r="D36" s="48">
        <f>1550488.78-1359607</f>
        <v>190881.78000000003</v>
      </c>
      <c r="E36" s="37">
        <f t="shared" ref="E36:E43" si="1">D36+C36</f>
        <v>1550488.78</v>
      </c>
      <c r="F36" s="47" t="s">
        <v>17</v>
      </c>
      <c r="G36" s="11"/>
    </row>
    <row r="37" spans="2:7" x14ac:dyDescent="0.3">
      <c r="B37" s="32" t="s">
        <v>15</v>
      </c>
      <c r="C37" s="37">
        <v>412166.67</v>
      </c>
      <c r="D37" s="48">
        <f>498090.81-412166.67</f>
        <v>85924.140000000014</v>
      </c>
      <c r="E37" s="37">
        <f t="shared" si="1"/>
        <v>498090.81</v>
      </c>
      <c r="F37" s="47" t="s">
        <v>17</v>
      </c>
      <c r="G37" s="11"/>
    </row>
    <row r="38" spans="2:7" ht="28" x14ac:dyDescent="0.3">
      <c r="B38" s="32" t="s">
        <v>217</v>
      </c>
      <c r="C38" s="37">
        <v>0</v>
      </c>
      <c r="D38" s="37">
        <v>0</v>
      </c>
      <c r="E38" s="37">
        <f t="shared" si="1"/>
        <v>0</v>
      </c>
      <c r="F38" s="47" t="s">
        <v>17</v>
      </c>
      <c r="G38" s="49" t="s">
        <v>227</v>
      </c>
    </row>
    <row r="39" spans="2:7" ht="28" x14ac:dyDescent="0.3">
      <c r="B39" s="32" t="s">
        <v>16</v>
      </c>
      <c r="C39" s="37">
        <v>0</v>
      </c>
      <c r="D39" s="37">
        <f>680042.67-466666.67</f>
        <v>213376.00000000006</v>
      </c>
      <c r="E39" s="37">
        <f t="shared" si="1"/>
        <v>213376.00000000006</v>
      </c>
      <c r="F39" s="47" t="s">
        <v>17</v>
      </c>
      <c r="G39" s="49" t="s">
        <v>227</v>
      </c>
    </row>
    <row r="40" spans="2:7" x14ac:dyDescent="0.3">
      <c r="B40" s="39" t="s">
        <v>18</v>
      </c>
      <c r="C40" s="48">
        <v>466666.67</v>
      </c>
      <c r="D40" s="37">
        <v>0</v>
      </c>
      <c r="E40" s="37">
        <f t="shared" si="1"/>
        <v>466666.67</v>
      </c>
      <c r="F40" s="47" t="s">
        <v>17</v>
      </c>
      <c r="G40" s="11"/>
    </row>
    <row r="41" spans="2:7" x14ac:dyDescent="0.3">
      <c r="B41" s="39" t="s">
        <v>19</v>
      </c>
      <c r="C41" s="37">
        <v>179630</v>
      </c>
      <c r="D41" s="37">
        <f>864118.3-179630</f>
        <v>684488.3</v>
      </c>
      <c r="E41" s="37">
        <f t="shared" si="1"/>
        <v>864118.3</v>
      </c>
      <c r="F41" s="47" t="s">
        <v>27</v>
      </c>
      <c r="G41" s="11"/>
    </row>
    <row r="42" spans="2:7" x14ac:dyDescent="0.3">
      <c r="B42" s="39" t="s">
        <v>20</v>
      </c>
      <c r="C42" s="37">
        <v>224333.33</v>
      </c>
      <c r="D42" s="37">
        <f>313222.22-224333.33</f>
        <v>88888.889999999985</v>
      </c>
      <c r="E42" s="37">
        <f t="shared" si="1"/>
        <v>313222.21999999997</v>
      </c>
      <c r="F42" s="47" t="s">
        <v>17</v>
      </c>
      <c r="G42" s="11"/>
    </row>
    <row r="43" spans="2:7" x14ac:dyDescent="0.3">
      <c r="B43" s="39" t="s">
        <v>193</v>
      </c>
      <c r="C43" s="37">
        <v>0</v>
      </c>
      <c r="D43" s="37">
        <v>16349.04</v>
      </c>
      <c r="E43" s="37">
        <f t="shared" si="1"/>
        <v>16349.04</v>
      </c>
      <c r="F43" s="47" t="s">
        <v>17</v>
      </c>
      <c r="G43" s="11"/>
    </row>
    <row r="44" spans="2:7" x14ac:dyDescent="0.3">
      <c r="B44" s="40" t="s">
        <v>180</v>
      </c>
      <c r="C44" s="41">
        <f>SUM(C34:C43)</f>
        <v>2750003.67</v>
      </c>
      <c r="D44" s="41">
        <f t="shared" ref="D44:E44" si="2">SUM(D34:D43)</f>
        <v>1634928</v>
      </c>
      <c r="E44" s="41">
        <f t="shared" si="2"/>
        <v>4384931.67</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60" t="s">
        <v>21</v>
      </c>
      <c r="C48" s="61"/>
      <c r="D48" s="61"/>
      <c r="E48" s="62"/>
    </row>
    <row r="49" spans="2:5" ht="135" customHeight="1" x14ac:dyDescent="0.3">
      <c r="B49" s="57" t="s">
        <v>22</v>
      </c>
      <c r="C49" s="58"/>
      <c r="D49" s="58"/>
      <c r="E49" s="59"/>
    </row>
    <row r="50" spans="2:5" ht="146.15" customHeight="1" x14ac:dyDescent="0.3">
      <c r="B50" s="50" t="s">
        <v>230</v>
      </c>
      <c r="C50" s="51"/>
      <c r="D50" s="51"/>
      <c r="E50" s="52"/>
    </row>
    <row r="52" spans="2:5" x14ac:dyDescent="0.3">
      <c r="B52" s="63" t="s">
        <v>23</v>
      </c>
      <c r="C52" s="64"/>
      <c r="D52" s="64"/>
      <c r="E52" s="65"/>
    </row>
    <row r="53" spans="2:5" ht="62.65" customHeight="1" x14ac:dyDescent="0.3">
      <c r="B53" s="66" t="s">
        <v>209</v>
      </c>
      <c r="C53" s="67"/>
      <c r="D53" s="67"/>
      <c r="E53" s="68"/>
    </row>
    <row r="54" spans="2:5" ht="87" customHeight="1" x14ac:dyDescent="0.3">
      <c r="B54" s="50" t="s">
        <v>231</v>
      </c>
      <c r="C54" s="51"/>
      <c r="D54" s="51"/>
      <c r="E54" s="52"/>
    </row>
    <row r="56" spans="2:5" ht="37.1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2695312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ds:schemaRefs>
    <ds:schemaRef ds:uri="http://schemas.microsoft.com/sharepoint/v3/contenttype/forms"/>
  </ds:schemaRefs>
</ds:datastoreItem>
</file>

<file path=customXml/itemProps2.xml><?xml version="1.0" encoding="utf-8"?>
<ds:datastoreItem xmlns:ds="http://schemas.openxmlformats.org/officeDocument/2006/customXml" ds:itemID="{A87C6F59-7800-4D01-9FF5-73E3A3EB7BC6}">
  <ds:schemaRefs>
    <ds:schemaRef ds:uri="http://purl.org/dc/elements/1.1/"/>
    <ds:schemaRef ds:uri="http://schemas.microsoft.com/office/2006/metadata/properties"/>
    <ds:schemaRef ds:uri="34f15714-548d-495f-a9b0-f58ce09e51d1"/>
    <ds:schemaRef ds:uri="http://schemas.microsoft.com/office/infopath/2007/PartnerControls"/>
    <ds:schemaRef ds:uri="http://purl.org/dc/terms/"/>
    <ds:schemaRef ds:uri="7733dd27-db60-40e2-8fa1-8ddcdc226c7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C3048C6-7801-4BA3-BC9A-23BDA80FC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2023-03-06T11:35:23Z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