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F06FA6D6-1CCC-4EA4-81F6-944860F9EE42}" xr6:coauthVersionLast="47" xr6:coauthVersionMax="47" xr10:uidLastSave="{00000000-0000-0000-0000-000000000000}"/>
  <bookViews>
    <workbookView xWindow="-110" yWindow="-110" windowWidth="19420" windowHeight="10420" activeTab="2" xr2:uid="{407CADB0-E0EF-4F67-978F-789357950ED5}"/>
  </bookViews>
  <sheets>
    <sheet name="Guidance" sheetId="6" r:id="rId1"/>
    <sheet name="Spend return" sheetId="2" r:id="rId2"/>
    <sheet name="Qualitative report" sheetId="3" r:id="rId3"/>
    <sheet name="LA Allocations" sheetId="4" state="hidden" r:id="rId4"/>
    <sheet name="Output"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6" l="1"/>
  <c r="C29" i="6" s="1"/>
  <c r="B28" i="6"/>
  <c r="C28" i="6" s="1"/>
  <c r="B25" i="6"/>
  <c r="C25" i="6" s="1"/>
  <c r="B24" i="6"/>
  <c r="C24" i="6" s="1"/>
  <c r="B23" i="6"/>
  <c r="C23" i="6" s="1"/>
  <c r="B22" i="6"/>
  <c r="C22" i="6" s="1"/>
  <c r="B21" i="6"/>
  <c r="C21" i="6" s="1"/>
  <c r="B19" i="2"/>
  <c r="P5" i="5"/>
  <c r="O5" i="5"/>
  <c r="M5" i="5"/>
  <c r="L5" i="5"/>
  <c r="K5" i="5"/>
  <c r="J5" i="5"/>
  <c r="I5" i="5"/>
  <c r="H5" i="5"/>
  <c r="G5" i="5"/>
  <c r="F5" i="5"/>
  <c r="E5" i="5"/>
  <c r="B5" i="5"/>
  <c r="C5" i="5"/>
  <c r="R5" i="5"/>
  <c r="C3" i="5"/>
  <c r="D3" i="5"/>
  <c r="E3" i="5"/>
  <c r="F3" i="5"/>
  <c r="G3" i="5"/>
  <c r="H3" i="5"/>
  <c r="I3" i="5"/>
  <c r="J3" i="5"/>
  <c r="K3" i="5"/>
  <c r="L3" i="5"/>
  <c r="M3" i="5"/>
  <c r="N3" i="5"/>
  <c r="O3" i="5"/>
  <c r="P3" i="5"/>
  <c r="Q3" i="5"/>
  <c r="R3" i="5"/>
  <c r="B3" i="5"/>
  <c r="B45" i="2"/>
  <c r="N5" i="5" s="1"/>
  <c r="C44" i="2"/>
  <c r="C43" i="2"/>
  <c r="C42" i="2"/>
  <c r="B26" i="6" l="1"/>
  <c r="C26" i="6" s="1"/>
  <c r="D5" i="5"/>
</calcChain>
</file>

<file path=xl/sharedStrings.xml><?xml version="1.0" encoding="utf-8"?>
<sst xmlns="http://schemas.openxmlformats.org/spreadsheetml/2006/main" count="428" uniqueCount="404">
  <si>
    <t>Version 1.0</t>
  </si>
  <si>
    <t xml:space="preserve">To support with the submission process, this template makes use of data validation to check that returns have provided the information asked for. The boxes below set out each piece of information required by the template, they will turn green if the information is provided and remain red if it is not. For a local authority to submit a completed return, they should first provide all the necessary information to turn each box below green. </t>
  </si>
  <si>
    <t>Information</t>
  </si>
  <si>
    <t>Has the information been provided?</t>
  </si>
  <si>
    <t>Instructions/Guidance</t>
  </si>
  <si>
    <r>
      <t xml:space="preserve">In the spend return table, please note that </t>
    </r>
    <r>
      <rPr>
        <b/>
        <sz val="12"/>
        <color theme="1"/>
        <rFont val="Arial"/>
        <family val="2"/>
      </rPr>
      <t xml:space="preserve">all cells </t>
    </r>
    <r>
      <rPr>
        <sz val="12"/>
        <color theme="1"/>
        <rFont val="Arial"/>
        <family val="2"/>
      </rPr>
      <t xml:space="preserve">must be completed to fulfil the data validation conditions (entering £0 is acceptable but total spend across all categories must equal the local authority's grant allocation). Local authorities must enter information in the yellow cells, grey cells will be automatically populated given the information provided by the local authority. </t>
    </r>
  </si>
  <si>
    <t>(1) Please click the orange box below and select your local authority. The funding allocation for the local authority chosen will then auto-populate.</t>
  </si>
  <si>
    <t>Description</t>
  </si>
  <si>
    <t>Data Item</t>
  </si>
  <si>
    <t>Total MSIF Workforce Fund allocation</t>
  </si>
  <si>
    <t>(2) Please enter the details of the person completing this form.</t>
  </si>
  <si>
    <t>Name</t>
  </si>
  <si>
    <t>Email address</t>
  </si>
  <si>
    <t>Please select response</t>
  </si>
  <si>
    <t>Increasing workforce capacity and retention</t>
  </si>
  <si>
    <t>Total planned spend</t>
  </si>
  <si>
    <t>Total MSIF Workforce Fund spending on increasing workforce capacity and retention</t>
  </si>
  <si>
    <t>Please describe how you are using this additional funding, including how it will affect your existing capacity plans. (500 words maximum)</t>
  </si>
  <si>
    <t>https://www.england.nhs.uk/long-read/delivering-operational-resilience-across-the-nhs-this-winter/</t>
  </si>
  <si>
    <t>(1) Please describe how you are using this additional funding, including how it will affect your existing capacity plans (500 words maximum)</t>
  </si>
  <si>
    <t>Local Authority Name</t>
  </si>
  <si>
    <t>2023-24 MSIF: Workforce Fund allocation</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</si>
  <si>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</si>
  <si>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</si>
  <si>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</si>
  <si>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</si>
  <si>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</si>
  <si>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</si>
  <si>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</si>
  <si>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</si>
  <si>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</si>
  <si>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</si>
  <si>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</si>
  <si>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</si>
  <si>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</si>
  <si>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</si>
  <si>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</si>
  <si>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</si>
  <si>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</si>
  <si>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</si>
  <si>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</si>
  <si>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</si>
  <si>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</si>
  <si>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</si>
  <si>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</si>
  <si>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</si>
  <si>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</si>
  <si>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</si>
  <si>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t>
  </si>
  <si>
    <t>County Durham</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</si>
  <si>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</si>
  <si>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</si>
  <si>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</si>
  <si>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</si>
  <si>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</si>
  <si>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</si>
  <si>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</si>
  <si>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</si>
  <si>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</si>
  <si>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</si>
  <si>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</si>
  <si>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</si>
  <si>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</si>
  <si>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</si>
  <si>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</si>
  <si>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</si>
  <si>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</si>
  <si>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</si>
  <si>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</si>
  <si>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</si>
  <si>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</si>
  <si>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</si>
  <si>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</si>
  <si>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</si>
  <si>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</si>
  <si>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</si>
  <si>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</si>
  <si>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</si>
  <si>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</si>
  <si>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</si>
  <si>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</si>
  <si>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Isles of Scilly</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</si>
  <si>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</si>
  <si>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</si>
  <si>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</si>
  <si>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</si>
  <si>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</si>
  <si>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</si>
  <si>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</si>
  <si>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</si>
  <si>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</si>
  <si>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</si>
  <si>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</si>
  <si>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</si>
  <si>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</si>
  <si>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</si>
  <si>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</si>
  <si>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</si>
  <si>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</si>
  <si>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</si>
  <si>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</si>
  <si>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</si>
  <si>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</si>
  <si>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</si>
  <si>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</si>
  <si>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</si>
  <si>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</si>
  <si>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</si>
  <si>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</si>
  <si>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</si>
  <si>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</si>
  <si>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</si>
  <si>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</si>
  <si>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</si>
  <si>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</si>
  <si>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</si>
  <si>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</si>
  <si>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</si>
  <si>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</si>
  <si>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</si>
  <si>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</si>
  <si>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</si>
  <si>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</si>
  <si>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</si>
  <si>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</si>
  <si>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</si>
  <si>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</si>
  <si>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</si>
  <si>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</si>
  <si>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</si>
  <si>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</si>
  <si>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</si>
  <si>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</si>
  <si>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</si>
  <si>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</si>
  <si>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</si>
  <si>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</si>
  <si>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</si>
  <si>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</si>
  <si>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</si>
  <si>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</si>
  <si>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</si>
  <si>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</si>
  <si>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</si>
  <si>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</si>
  <si>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</si>
  <si>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</si>
  <si>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</si>
  <si>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</si>
  <si>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</si>
  <si>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</si>
  <si>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</si>
  <si>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</si>
  <si>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</si>
  <si>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</si>
  <si>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</si>
  <si>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</si>
  <si>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</si>
  <si>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</si>
  <si>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</si>
  <si>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</si>
  <si>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</si>
  <si>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</si>
  <si>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</si>
  <si>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</si>
  <si>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</si>
  <si>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</si>
  <si>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</si>
  <si>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</si>
  <si>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</si>
  <si>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</si>
  <si>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</si>
  <si>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</si>
  <si>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</si>
  <si>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</si>
  <si>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Has a local authority been selected?</t>
  </si>
  <si>
    <t>Has a name and email address been provided?</t>
  </si>
  <si>
    <t>(3) Please confirm that the MSIF Workforce Fund funding will be allocated in full to adult social care.</t>
  </si>
  <si>
    <t>Has confirmation that the MSIF Workforce Fund will be allocated in full to adult social care been provided?</t>
  </si>
  <si>
    <t>Has confirmation of the target area(s) the local authority has decided to focus on been provided?</t>
  </si>
  <si>
    <t>Has confirmation of the planned spend on each target area as part of the MSIF Workforce Fund been provided?</t>
  </si>
  <si>
    <t>Does the total planned spend match the total funding allocation?</t>
  </si>
  <si>
    <t>Has the local authority provided a description of how they plan to use the additional funding?</t>
  </si>
  <si>
    <t>Yes - the funding has been allocated in full to adult social care</t>
  </si>
  <si>
    <t>No - the funding has not been allocated in full to adult social care</t>
  </si>
  <si>
    <t>Yes - we are targeting this area</t>
  </si>
  <si>
    <t>No - we are not targeting this area</t>
  </si>
  <si>
    <t>(4) Please confirm which of the target areas the local authority has decided to focus their MSIF Workforce Fund activity on (note that more than one target area can be chosen).</t>
  </si>
  <si>
    <t>(2) How do your capacity plans and planned use of the fund outlined in question 1 align with NHS winter plans? (500 words maximum)</t>
  </si>
  <si>
    <t>Increasing fee rates paid to ASC providers</t>
  </si>
  <si>
    <t>Reducing ASC waiting times</t>
  </si>
  <si>
    <t>Total MSIF Worforce Fund spending on increasing fee rates paid to ASC providers</t>
  </si>
  <si>
    <t>Total MSIF Workforce Fund spending on reducing ASC waiting times</t>
  </si>
  <si>
    <t>CATEGORY</t>
  </si>
  <si>
    <t>INDEX VALUES</t>
  </si>
  <si>
    <t>COMPOSITE</t>
  </si>
  <si>
    <t>NAMES</t>
  </si>
  <si>
    <t>VALUES</t>
  </si>
  <si>
    <t>LANAME</t>
  </si>
  <si>
    <t>LAONSCODE</t>
  </si>
  <si>
    <t>ONS Code</t>
  </si>
  <si>
    <t>E09000002</t>
  </si>
  <si>
    <t>E09000003</t>
  </si>
  <si>
    <t>E08000016</t>
  </si>
  <si>
    <t>E06000022</t>
  </si>
  <si>
    <t>E06000055</t>
  </si>
  <si>
    <t>E09000004</t>
  </si>
  <si>
    <t>E08000025</t>
  </si>
  <si>
    <t>E06000008</t>
  </si>
  <si>
    <t>E06000009</t>
  </si>
  <si>
    <t>E08000001</t>
  </si>
  <si>
    <t>E06000058</t>
  </si>
  <si>
    <t>E06000036</t>
  </si>
  <si>
    <t>E08000032</t>
  </si>
  <si>
    <t>E09000005</t>
  </si>
  <si>
    <t>E06000043</t>
  </si>
  <si>
    <t>E06000023</t>
  </si>
  <si>
    <t>E09000006</t>
  </si>
  <si>
    <t>E06000060</t>
  </si>
  <si>
    <t>E08000002</t>
  </si>
  <si>
    <t>E08000033</t>
  </si>
  <si>
    <t>E10000003</t>
  </si>
  <si>
    <t>E09000007</t>
  </si>
  <si>
    <t>E06000056</t>
  </si>
  <si>
    <t>E06000049</t>
  </si>
  <si>
    <t>E06000050</t>
  </si>
  <si>
    <t>E09000001</t>
  </si>
  <si>
    <t>E06000052</t>
  </si>
  <si>
    <t>E06000047</t>
  </si>
  <si>
    <t>E08000026</t>
  </si>
  <si>
    <t>E09000008</t>
  </si>
  <si>
    <t>E06000063</t>
  </si>
  <si>
    <t>E06000005</t>
  </si>
  <si>
    <t>E06000015</t>
  </si>
  <si>
    <t>E10000007</t>
  </si>
  <si>
    <t>E10000008</t>
  </si>
  <si>
    <t>E08000017</t>
  </si>
  <si>
    <t>E06000059</t>
  </si>
  <si>
    <t>E08000027</t>
  </si>
  <si>
    <t>E09000009</t>
  </si>
  <si>
    <t>E06000011</t>
  </si>
  <si>
    <t>E10000011</t>
  </si>
  <si>
    <t>E09000010</t>
  </si>
  <si>
    <t>E10000012</t>
  </si>
  <si>
    <t>E08000037</t>
  </si>
  <si>
    <t>E10000013</t>
  </si>
  <si>
    <t>E09000011</t>
  </si>
  <si>
    <t>E09000012</t>
  </si>
  <si>
    <t>E06000006</t>
  </si>
  <si>
    <t>E09000013</t>
  </si>
  <si>
    <t>E10000014</t>
  </si>
  <si>
    <t>E09000014</t>
  </si>
  <si>
    <t>E09000015</t>
  </si>
  <si>
    <t>E06000001</t>
  </si>
  <si>
    <t>E09000016</t>
  </si>
  <si>
    <t>E06000019</t>
  </si>
  <si>
    <t>E10000015</t>
  </si>
  <si>
    <t>E09000017</t>
  </si>
  <si>
    <t>E09000018</t>
  </si>
  <si>
    <t>E06000046</t>
  </si>
  <si>
    <t>E06000053</t>
  </si>
  <si>
    <t>E09000019</t>
  </si>
  <si>
    <t>E09000020</t>
  </si>
  <si>
    <t>E10000016</t>
  </si>
  <si>
    <t>E06000010</t>
  </si>
  <si>
    <t>E09000021</t>
  </si>
  <si>
    <t>E08000034</t>
  </si>
  <si>
    <t>E08000011</t>
  </si>
  <si>
    <t>E09000022</t>
  </si>
  <si>
    <t>E10000017</t>
  </si>
  <si>
    <t>E08000035</t>
  </si>
  <si>
    <t>E06000016</t>
  </si>
  <si>
    <t>E10000018</t>
  </si>
  <si>
    <t>E09000023</t>
  </si>
  <si>
    <t>E10000019</t>
  </si>
  <si>
    <t>E08000012</t>
  </si>
  <si>
    <t>E06000032</t>
  </si>
  <si>
    <t>E08000003</t>
  </si>
  <si>
    <t>E06000035</t>
  </si>
  <si>
    <t>E09000024</t>
  </si>
  <si>
    <t>E06000002</t>
  </si>
  <si>
    <t>E06000042</t>
  </si>
  <si>
    <t>E08000021</t>
  </si>
  <si>
    <t>E09000025</t>
  </si>
  <si>
    <t>E10000020</t>
  </si>
  <si>
    <t>E06000012</t>
  </si>
  <si>
    <t>E06000013</t>
  </si>
  <si>
    <t>E06000061</t>
  </si>
  <si>
    <t>E06000024</t>
  </si>
  <si>
    <t>E08000022</t>
  </si>
  <si>
    <t>E06000065</t>
  </si>
  <si>
    <t>E06000057</t>
  </si>
  <si>
    <t>E06000018</t>
  </si>
  <si>
    <t>E10000024</t>
  </si>
  <si>
    <t>E08000004</t>
  </si>
  <si>
    <t>E10000025</t>
  </si>
  <si>
    <t>E06000031</t>
  </si>
  <si>
    <t>E06000026</t>
  </si>
  <si>
    <t>E06000044</t>
  </si>
  <si>
    <t>E06000038</t>
  </si>
  <si>
    <t>E09000026</t>
  </si>
  <si>
    <t>E06000003</t>
  </si>
  <si>
    <t>E09000027</t>
  </si>
  <si>
    <t>E08000005</t>
  </si>
  <si>
    <t>E08000018</t>
  </si>
  <si>
    <t>E06000017</t>
  </si>
  <si>
    <t>E08000006</t>
  </si>
  <si>
    <t>E08000028</t>
  </si>
  <si>
    <t>E08000014</t>
  </si>
  <si>
    <t>E08000019</t>
  </si>
  <si>
    <t>E06000051</t>
  </si>
  <si>
    <t>E06000039</t>
  </si>
  <si>
    <t>E08000029</t>
  </si>
  <si>
    <t>E06000066</t>
  </si>
  <si>
    <t>E06000025</t>
  </si>
  <si>
    <t>E08000023</t>
  </si>
  <si>
    <t>E06000045</t>
  </si>
  <si>
    <t>E06000033</t>
  </si>
  <si>
    <t>E09000028</t>
  </si>
  <si>
    <t>E08000013</t>
  </si>
  <si>
    <t>E10000028</t>
  </si>
  <si>
    <t>E08000007</t>
  </si>
  <si>
    <t>E06000004</t>
  </si>
  <si>
    <t>E06000021</t>
  </si>
  <si>
    <t>E10000029</t>
  </si>
  <si>
    <t>E08000024</t>
  </si>
  <si>
    <t>E10000030</t>
  </si>
  <si>
    <t>E09000029</t>
  </si>
  <si>
    <t>E06000030</t>
  </si>
  <si>
    <t>E08000008</t>
  </si>
  <si>
    <t>E06000020</t>
  </si>
  <si>
    <t>E06000034</t>
  </si>
  <si>
    <t>E06000027</t>
  </si>
  <si>
    <t>E09000030</t>
  </si>
  <si>
    <t>E08000009</t>
  </si>
  <si>
    <t>E08000036</t>
  </si>
  <si>
    <t>E08000030</t>
  </si>
  <si>
    <t>E09000031</t>
  </si>
  <si>
    <t>E09000032</t>
  </si>
  <si>
    <t>E06000007</t>
  </si>
  <si>
    <t>E10000031</t>
  </si>
  <si>
    <t>E06000037</t>
  </si>
  <si>
    <t>E06000062</t>
  </si>
  <si>
    <t>E10000032</t>
  </si>
  <si>
    <t>E09000033</t>
  </si>
  <si>
    <t>E06000064</t>
  </si>
  <si>
    <t>E08000010</t>
  </si>
  <si>
    <t>E06000054</t>
  </si>
  <si>
    <t>E06000040</t>
  </si>
  <si>
    <t>E08000015</t>
  </si>
  <si>
    <t>E06000041</t>
  </si>
  <si>
    <t>E08000031</t>
  </si>
  <si>
    <t>E10000034</t>
  </si>
  <si>
    <t>E06000014</t>
  </si>
  <si>
    <t>FUND</t>
  </si>
  <si>
    <t>CONTACT</t>
  </si>
  <si>
    <t>SPEND</t>
  </si>
  <si>
    <t>QUAL</t>
  </si>
  <si>
    <t>OTHER</t>
  </si>
  <si>
    <t>laname</t>
  </si>
  <si>
    <t>laonscode</t>
  </si>
  <si>
    <t>contact_name</t>
  </si>
  <si>
    <t>contact_email</t>
  </si>
  <si>
    <t>target_area_fee_rates</t>
  </si>
  <si>
    <t>target_area_workforce</t>
  </si>
  <si>
    <t>target_area_waiting_times</t>
  </si>
  <si>
    <t>planned_spend_fee_rates</t>
  </si>
  <si>
    <t>planned_spend_workforce</t>
  </si>
  <si>
    <t>planned_spend_waiting_times</t>
  </si>
  <si>
    <t>planned_spend_total</t>
  </si>
  <si>
    <t>MSIF_WF_fund_alloc</t>
  </si>
  <si>
    <t>MSIF_WF_fund_to_ASC</t>
  </si>
  <si>
    <t>template_version</t>
  </si>
  <si>
    <t>original_template_check</t>
  </si>
  <si>
    <t>iwFke6</t>
  </si>
  <si>
    <t>Fund_utilisation_summary</t>
  </si>
  <si>
    <t>Fund_alignment_summary</t>
  </si>
  <si>
    <t xml:space="preserve">Please use the yellow boxes below to provide summary responses (maximum 500 words) to the following questions: </t>
  </si>
  <si>
    <t xml:space="preserve">How do your capacity plans and planned use of the fund outlined in question 1 align with NHS winter plans? (500 words maximum) </t>
  </si>
  <si>
    <t>https://www.gov.uk/government/publications/market-sustainability-and-improvement-fund-workforce-fund</t>
  </si>
  <si>
    <t>Data validation</t>
  </si>
  <si>
    <t>Spend return</t>
  </si>
  <si>
    <t>Qualitative report</t>
  </si>
  <si>
    <t>Data item</t>
  </si>
  <si>
    <t xml:space="preserve">The Market Sustainability and Improvement Fund (MSIF) Workforce Fund was announced by the Department of Health and Social Care (DHSC) in July 2023. The primary purpose of the fund is to build on the existing Market Sustainability and Improvement Fund to support local authorities to make tangible improvements to adult social care (ASC) services in their area, with a particular focus on workforce pay. Further details can be found in the policy statement and grant determination: </t>
  </si>
  <si>
    <t xml:space="preserve">As set out in the policy statement, DHSC is asking local authorities to provide information by 28 September 2023, setting out how they plan to use this funding and how it aligns with with NHS Winter Plans that are to be completed by ICBs. </t>
  </si>
  <si>
    <t>The template consists of 2 sections: 
- a quantitative spend return asking local authorities to report how they plan to spend their allocation of the MSIF Workforce Fund
- a qualitative report asking local authorities to explain how they will use this additional funding, how it will affect their existing capacity plans and how these will align with NHS winter plans</t>
  </si>
  <si>
    <t>Has the local authority set out how their capacity plans and use of the funding align to NHS winter plans?</t>
  </si>
  <si>
    <t xml:space="preserve">Further details on the NHS winter plans can be found at the following link: </t>
  </si>
  <si>
    <t>Market Sustainability and Improvement Fund (MSIF) Workforce Fund: information to be reported by each local authority</t>
  </si>
  <si>
    <t>Local authority name</t>
  </si>
  <si>
    <t>(5) Please confirm your planned spend on each of the target areas as part of the Market Sustainability and Improvement Fund (MSIF) Workforce Fund.</t>
  </si>
  <si>
    <t>https://www.gov.uk/government/statistics/local-authority-revenue-expenditure-and-financing-2023-24-budget-england/local-authority-revenue-expenditure-and-financing-2023-24-budget-england</t>
  </si>
  <si>
    <r>
      <t xml:space="preserve">Local authorities are therefore asked to complete this Excel reporting template with the relevant information and return it to DHSC by </t>
    </r>
    <r>
      <rPr>
        <b/>
        <sz val="12"/>
        <color theme="1"/>
        <rFont val="Arial"/>
        <family val="2"/>
      </rPr>
      <t>11:59pm on the 28 September 2023</t>
    </r>
    <r>
      <rPr>
        <sz val="12"/>
        <color theme="1"/>
        <rFont val="Arial"/>
        <family val="2"/>
      </rPr>
      <t>. The reporting template should be submitted to the department by emailing</t>
    </r>
    <r>
      <rPr>
        <b/>
        <sz val="12"/>
        <color theme="1"/>
        <rFont val="Arial"/>
        <family val="2"/>
      </rPr>
      <t xml:space="preserve"> msifcorrespondence@dhsc.gov.uk</t>
    </r>
    <r>
      <rPr>
        <sz val="12"/>
        <color theme="1"/>
        <rFont val="Arial"/>
        <family val="2"/>
      </rPr>
      <t xml:space="preserve"> and attaching a copy.</t>
    </r>
  </si>
  <si>
    <t>Guidance</t>
  </si>
  <si>
    <t>The Market Sustainability and Improvement Fund Workforce Fund is provided on the condition that the recipient local authority allocates its full funding allocation on adult social care, as part of a large increase in planned adult social care spending. As set out in the grant determination, local authorities are required to provide a final report setting out their expenditure and activity from the MSIF Workforce Fund as part of the final MSIF return on 22 May 2024. The template for this will be published in due course.</t>
  </si>
  <si>
    <t xml:space="preserve">In June 2023, the Department for Levelling Up, Housing and Communities published local authorities' budgeted adult social care expenditure for 2023 to 2024: </t>
  </si>
  <si>
    <t>The Department of Health and Social Care will look at the increase in expenditure revenue when revenue outturn (RO) data for 2023 to 2024 is published, and make a comparison to the budgeted expenditure, to check that local authorities have used MSIF Workforce Fund as additional funding. Subsequent to that publication, we will be in touch with local authorities where we believe this expectation has not been met.</t>
  </si>
  <si>
    <t xml:space="preserve">Please complete the tables below to confirm that the local authority plans to spend the money in accordance with the grant conditions and which target area(s) the local authority has selected. Local authorities are reminded that the planned expenditure reported here is in addition to existing funding already provided through the original Market Sustainability and Improvement Fund for 2023 to 2024 and that this will be taken into account when evaluating improvement in the May 2024 report. </t>
  </si>
  <si>
    <t>As set out in the policy statement, DHSC is asking local authorities to provide information by 28 September 2023, setting out how they plan to use this funding and how it aligns with NHS winter plans that are to be completed by integrated care boards (ICBs).</t>
  </si>
  <si>
    <t>Mick Hancock</t>
  </si>
  <si>
    <t>mick.hancock@milton-keynes.gov.uk</t>
  </si>
  <si>
    <t>Milton Keynes City Council is a lead partner in the Improving System Flow (ISF) programme, which focusses on admission avoidance and improving timely and appropriate hospital discharge.  This programme reports into the Joint Leadership Team (JLT), a partnership between the City Council, Integrated Care Board (ICB), CNWL (NHS community health services) and Milton Keynes University Hospital.  Through both ISF and JLT we have worked closely with our NHS colleagues to develop the NHS winter plan.  
We have agreed that ensuring sufficient capacity in our home care providers is a priority to ensure market stability and appropriate levels of support are available.  By enhancing the fee rate for providers is seen by the health and social care system in Milton Keynes as a key approach.  Similarly our approach to ensuring that 50% of the MSIF is allocated to care home providers is viewed as supporting the market and ensuring we maintain our current capacity.  We recognise that care home capacity is stretched and we are also working with care home providers to develop new care homes in Milton Keynes.  
At the same time both Milton Keynes City Council and NHS colleagues are looking to develop new pathway options in relation to hospital discharge.  Primarily this joint work is focussed on enhancing our intermediate care capacity by streamlining services and avoiding duplication, particularly in relation to discharge pathway one.  Our approach to maintaining and expanding our reablement capacity is very much aligned to this work.  We plan to merge our reablement teams with our NHS therapy led provision, upskill our reablement workforce through our joint care and therapy academy and enhance our capacity through use of the MSIF and BCF. 
Similarly, our focus on additional funding for our equipment service, jointly commissioned and funded by Milton Keynes City Council and the ICB, is aligned to ensuring that sufficient capacity is available to reduce waiting times and deliver timely hospital discharge.
Our joint working through the ISF programme is also progressing several other initiatives, including streamlining our approach to step down intermediate care beds and developing a new care transfer hub.  Both will link closely to the additional investment in our reablement capacity and home care services.</t>
  </si>
  <si>
    <t>Milton Keynes City Council is maintaining its commitment to supporting our key providers throughout 2023/24.  We are taking a system approach to ensuring that capacity is maximised throughout the year and especially during the winter period.  As a result our Market Sustainability and Improvement Fund (MSIF) is closely aligned to other funding sources such as the hospital discharge fund and Better Care Fund (BCF).  Specifically we will be ensuring that we deliver timely and appropriate hospital discharge, support our care providers and ensure that enabling functions such as equipment services are strengthened.  These are in line with the fund’s aims of supporting the workforce, reducing waiting times and enhancing provider fee rates.
We are aware that during the winter period higher than normal sickness levels can occur, stretching capacity. We will fund our existing reablement and home care services to ensure they maintain and can expand their capacity at points where resources are under pressure.  The reablement service will recruit additional staff as required (including agency staff) to ensure capacity is available.  Our home care service, which manages complex care, will also recruit additional staff as required (including agency staff).   We are committed to paying a higher rate to our home care providers both during the winter period (funded by the BCF) and also, using the MSIF, to deliver short term care for hospital discharge where capacity is stretched.  Not only do we expect these measures to manage our capacity, we anticipate that workforce retention will also improve.
We will continue to support our teams to reduce social care waiting times.  To enable this we have introduced additional funding to ensure that we are able to deliver essential community equipment, to reduce waiting times for the provision of adult social care services e.g. manual handling equipment, walking frames etc.  We have also invested further in additional support workers in our hospital social work team to ensure speedier patient flow.
Our care providers will receive additional funding to ensure capacity is maintained.  As mentioned above we are enhancing the fee rates for our home care providers.  We are also allocating approximately 50% of the MSIF to our care home providers, to ensure that they can maintain current capacity.  As evidenced in our capacity plan, our care home market is already seeing its capacity stretched, and we recognise the financial challenges that many of our providers are seeing. We are using the MSIF to pay fees above our standard rate, which also reduces waiting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</si>
</sst>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0.0"/>
  </numFmts>
  <fonts count="9" x14ac:knownFonts="1">
    <font>
      <sz val="11"/>
      <color theme="1"/>
      <name val="Calibri"/>
      <family val="2"/>
      <scheme val="minor"/>
    </font>
    <font>
      <b/>
      <sz val="12"/>
      <color theme="0"/>
      <name val="Arial"/>
      <family val="2"/>
    </font>
    <font>
      <sz val="11"/>
      <color theme="1"/>
      <name val="Arial"/>
      <family val="2"/>
    </font>
    <font>
      <b/>
      <sz val="12"/>
      <color theme="1"/>
      <name val="Arial"/>
      <family val="2"/>
    </font>
    <font>
      <sz val="12"/>
      <color theme="1"/>
      <name val="Arial"/>
      <family val="2"/>
    </font>
    <font>
      <u/>
      <sz val="11"/>
      <color theme="10"/>
      <name val="Calibri"/>
      <family val="2"/>
      <scheme val="minor"/>
    </font>
    <font>
      <sz val="12"/>
      <name val="Arial"/>
      <family val="2"/>
    </font>
    <font>
      <sz val="11"/>
      <color theme="0"/>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bgColor indexed="64"/>
      </patternFill>
    </fill>
  </fills>
  <borders count="14">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0" fillId="2" borderId="0" xfId="0" applyFill="1"/>
    <xf numFmtId="0" fontId="0" fillId="3" borderId="0" xfId="0" applyFill="1"/>
    <xf numFmtId="0" fontId="1" fillId="3" borderId="0" xfId="0" applyFont="1" applyFill="1"/>
    <xf numFmtId="0" fontId="3" fillId="2" borderId="0" xfId="0" applyFont="1" applyFill="1"/>
    <xf numFmtId="0" fontId="0" fillId="4" borderId="4" xfId="0" applyFill="1" applyBorder="1"/>
    <xf numFmtId="0" fontId="3" fillId="5" borderId="1" xfId="0" applyFont="1" applyFill="1" applyBorder="1"/>
    <xf numFmtId="0" fontId="4" fillId="2" borderId="2" xfId="0" applyFont="1" applyFill="1" applyBorder="1"/>
    <xf numFmtId="0" fontId="4" fillId="6" borderId="6" xfId="0" applyFont="1" applyFill="1" applyBorder="1" applyProtection="1">
      <protection locked="0"/>
    </xf>
    <xf numFmtId="164" fontId="4" fillId="4" borderId="2" xfId="0" applyNumberFormat="1" applyFont="1" applyFill="1" applyBorder="1"/>
    <xf numFmtId="0" fontId="2" fillId="6" borderId="2" xfId="0" applyFont="1" applyFill="1" applyBorder="1" applyProtection="1">
      <protection locked="0"/>
    </xf>
    <xf numFmtId="0" fontId="2" fillId="6" borderId="2" xfId="0" applyFont="1" applyFill="1" applyBorder="1" applyAlignment="1" applyProtection="1">
      <alignment vertical="top"/>
      <protection locked="0"/>
    </xf>
    <xf numFmtId="0" fontId="4" fillId="2" borderId="7" xfId="0" applyFont="1" applyFill="1" applyBorder="1"/>
    <xf numFmtId="0" fontId="4" fillId="6" borderId="2" xfId="0" applyFont="1" applyFill="1" applyBorder="1" applyProtection="1">
      <protection locked="0"/>
    </xf>
    <xf numFmtId="0" fontId="4" fillId="2" borderId="5" xfId="0" applyFont="1" applyFill="1" applyBorder="1"/>
    <xf numFmtId="0" fontId="4" fillId="6" borderId="5" xfId="0" applyFont="1" applyFill="1" applyBorder="1" applyProtection="1">
      <protection locked="0"/>
    </xf>
    <xf numFmtId="165" fontId="4" fillId="6" borderId="2" xfId="0" applyNumberFormat="1" applyFont="1" applyFill="1" applyBorder="1" applyProtection="1">
      <protection locked="0"/>
    </xf>
    <xf numFmtId="0" fontId="3" fillId="2" borderId="2" xfId="0" applyFont="1" applyFill="1" applyBorder="1"/>
    <xf numFmtId="0" fontId="4" fillId="4" borderId="4" xfId="0" applyFont="1" applyFill="1" applyBorder="1"/>
    <xf numFmtId="0" fontId="0" fillId="4" borderId="5" xfId="0" applyFill="1" applyBorder="1"/>
    <xf numFmtId="164" fontId="0" fillId="0" borderId="0" xfId="0" applyNumberFormat="1"/>
    <xf numFmtId="0" fontId="4" fillId="6" borderId="2" xfId="0" applyFont="1" applyFill="1" applyBorder="1" applyAlignment="1" applyProtection="1">
      <alignment vertical="top" wrapText="1"/>
      <protection locked="0"/>
    </xf>
    <xf numFmtId="0" fontId="0" fillId="0" borderId="0" xfId="0" applyAlignment="1">
      <alignment wrapText="1"/>
    </xf>
    <xf numFmtId="0" fontId="8" fillId="0" borderId="0" xfId="0" applyFont="1" applyAlignment="1">
      <alignment wrapText="1"/>
    </xf>
    <xf numFmtId="0" fontId="7" fillId="0" borderId="0" xfId="0" applyFont="1" applyAlignment="1">
      <alignment wrapText="1"/>
    </xf>
    <xf numFmtId="166" fontId="0" fillId="0" borderId="0" xfId="0" applyNumberFormat="1"/>
    <xf numFmtId="0" fontId="7" fillId="2" borderId="0" xfId="0" applyFont="1" applyFill="1"/>
    <xf numFmtId="0" fontId="7" fillId="0" borderId="0" xfId="0" applyFont="1"/>
    <xf numFmtId="0" fontId="0" fillId="2" borderId="0" xfId="0" applyFill="1" applyProtection="1">
      <protection locked="0"/>
    </xf>
    <xf numFmtId="0" fontId="6" fillId="4" borderId="4" xfId="1" applyFont="1" applyFill="1" applyBorder="1" applyProtection="1">
      <protection locked="0"/>
    </xf>
    <xf numFmtId="0" fontId="1" fillId="3" borderId="0" xfId="0" applyFont="1" applyFill="1" applyProtection="1"/>
    <xf numFmtId="0" fontId="0" fillId="3" borderId="0" xfId="0" applyFill="1" applyProtection="1"/>
    <xf numFmtId="0" fontId="0" fillId="2" borderId="0" xfId="0" applyFill="1" applyProtection="1"/>
    <xf numFmtId="0" fontId="3" fillId="2" borderId="0" xfId="0" applyFont="1" applyFill="1" applyProtection="1"/>
    <xf numFmtId="0" fontId="0" fillId="4" borderId="4" xfId="0" applyFill="1" applyBorder="1" applyProtection="1"/>
    <xf numFmtId="0" fontId="4" fillId="2" borderId="3" xfId="0" applyFont="1" applyFill="1" applyBorder="1" applyProtection="1"/>
    <xf numFmtId="0" fontId="0" fillId="2" borderId="12" xfId="0" applyFill="1" applyBorder="1" applyProtection="1"/>
    <xf numFmtId="0" fontId="4" fillId="2" borderId="8" xfId="0" applyFont="1" applyFill="1" applyBorder="1" applyProtection="1"/>
    <xf numFmtId="0" fontId="4" fillId="2" borderId="4" xfId="0" applyFont="1" applyFill="1" applyBorder="1" applyProtection="1"/>
    <xf numFmtId="0" fontId="0" fillId="2" borderId="11" xfId="0" applyFill="1" applyBorder="1" applyProtection="1"/>
    <xf numFmtId="0" fontId="4" fillId="2" borderId="9" xfId="0" applyFont="1" applyFill="1" applyBorder="1" applyProtection="1"/>
    <xf numFmtId="0" fontId="4" fillId="2" borderId="5" xfId="0" applyFont="1" applyFill="1" applyBorder="1" applyProtection="1"/>
    <xf numFmtId="0" fontId="0" fillId="2" borderId="13" xfId="0" applyFill="1" applyBorder="1" applyProtection="1"/>
    <xf numFmtId="0" fontId="4" fillId="2" borderId="10" xfId="0" applyFont="1" applyFill="1" applyBorder="1" applyProtection="1"/>
    <xf numFmtId="0" fontId="0" fillId="2" borderId="8" xfId="0" applyFill="1" applyBorder="1" applyProtection="1"/>
    <xf numFmtId="0" fontId="0" fillId="2" borderId="10" xfId="0" applyFill="1" applyBorder="1" applyProtection="1"/>
    <xf numFmtId="0" fontId="6" fillId="2" borderId="0" xfId="0" applyFont="1" applyFill="1"/>
    <xf numFmtId="0" fontId="6" fillId="4" borderId="4" xfId="1" applyFont="1" applyFill="1" applyBorder="1" applyAlignment="1" applyProtection="1">
      <alignment wrapText="1"/>
      <protection locked="0"/>
    </xf>
    <xf numFmtId="0" fontId="4" fillId="4" borderId="3" xfId="0" applyFont="1" applyFill="1" applyBorder="1" applyAlignment="1" applyProtection="1">
      <alignment wrapText="1"/>
      <protection locked="0"/>
    </xf>
    <xf numFmtId="0" fontId="4" fillId="4" borderId="4" xfId="0" applyFont="1" applyFill="1" applyBorder="1" applyAlignment="1" applyProtection="1">
      <alignment wrapText="1"/>
      <protection locked="0"/>
    </xf>
    <xf numFmtId="0" fontId="0" fillId="4" borderId="4" xfId="0" applyFill="1" applyBorder="1" applyProtection="1">
      <protection locked="0"/>
    </xf>
    <xf numFmtId="0" fontId="4" fillId="4" borderId="5" xfId="0" applyFont="1" applyFill="1" applyBorder="1" applyAlignment="1" applyProtection="1">
      <alignment wrapText="1"/>
      <protection locked="0"/>
    </xf>
    <xf numFmtId="0" fontId="3" fillId="4" borderId="4" xfId="0" applyFont="1" applyFill="1" applyBorder="1" applyProtection="1">
      <protection locked="0"/>
    </xf>
  </cellXfs>
  <cellStyles count="2">
    <cellStyle name="Hyperlink" xfId="1" builtinId="8"/>
    <cellStyle name="Normal"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publications/market-sustainability-and-improvement-fund-workforce-fun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local-authority-revenue-expenditure-and-financing-2023-24-budget-england/local-authority-revenue-expenditure-and-financing-2023-24-budget-englan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gland.nhs.uk/long-read/delivering-operational-resilience-across-the-nhs-this-wint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3A41-F98C-4703-AF37-9168AAE9A8DD}">
  <sheetPr>
    <tabColor theme="0" tint="-4.9989318521683403E-2"/>
  </sheetPr>
  <dimension ref="A1:BL29"/>
  <sheetViews>
    <sheetView zoomScale="80" zoomScaleNormal="80" workbookViewId="0">
      <selection activeCell="C8" sqref="C8"/>
    </sheetView>
  </sheetViews>
  <sheetFormatPr defaultRowHeight="14.5" x14ac:dyDescent="0.35"/>
  <cols>
    <col min="1" max="1" width="120.7265625" style="32" customWidth="1"/>
    <col min="2" max="2" width="0" style="32" hidden="1" customWidth="1"/>
    <col min="3" max="3" width="41.1796875" style="32" customWidth="1"/>
    <col min="4" max="39" width="9.1796875" style="32"/>
    <col min="40" max="64" width="9.1796875" style="1"/>
  </cols>
  <sheetData>
    <row r="1" spans="1:39" s="2" customFormat="1" ht="15.5" x14ac:dyDescent="0.35">
      <c r="A1" s="30" t="s">
        <v>389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39" x14ac:dyDescent="0.35">
      <c r="A2" s="28"/>
      <c r="C2" s="28"/>
      <c r="D2" s="28"/>
      <c r="E2" s="28"/>
      <c r="F2" s="28"/>
      <c r="G2" s="28"/>
      <c r="H2" s="28"/>
      <c r="I2" s="28"/>
      <c r="J2" s="28"/>
      <c r="K2" s="28"/>
      <c r="L2" s="28"/>
      <c r="M2" s="28"/>
    </row>
    <row r="3" spans="1:39" ht="15.5" x14ac:dyDescent="0.35">
      <c r="A3" s="33" t="s">
        <v>0</v>
      </c>
      <c r="C3" s="28"/>
      <c r="D3" s="28"/>
      <c r="E3" s="28"/>
      <c r="F3" s="28"/>
      <c r="G3" s="28"/>
      <c r="H3" s="28"/>
      <c r="I3" s="28"/>
      <c r="J3" s="28"/>
      <c r="K3" s="28"/>
      <c r="L3" s="28"/>
      <c r="M3" s="28"/>
    </row>
    <row r="4" spans="1:39" x14ac:dyDescent="0.35">
      <c r="C4" s="28"/>
      <c r="D4" s="28"/>
      <c r="E4" s="28"/>
      <c r="F4" s="28"/>
      <c r="G4" s="28"/>
      <c r="H4" s="28"/>
      <c r="I4" s="28"/>
      <c r="J4" s="28"/>
      <c r="K4" s="28"/>
      <c r="L4" s="28"/>
      <c r="M4" s="28"/>
    </row>
    <row r="5" spans="1:39" ht="76.5" customHeight="1" x14ac:dyDescent="0.35">
      <c r="A5" s="48" t="s">
        <v>384</v>
      </c>
      <c r="C5" s="28"/>
      <c r="D5" s="28"/>
      <c r="E5" s="28"/>
      <c r="F5" s="28"/>
      <c r="G5" s="28"/>
      <c r="H5" s="28"/>
      <c r="I5" s="28"/>
      <c r="J5" s="28"/>
      <c r="K5" s="28"/>
      <c r="L5" s="28"/>
      <c r="M5" s="28"/>
    </row>
    <row r="6" spans="1:39" ht="15.5" x14ac:dyDescent="0.35">
      <c r="A6" s="29" t="s">
        <v>379</v>
      </c>
      <c r="C6" s="28"/>
      <c r="D6" s="28"/>
      <c r="E6" s="28"/>
      <c r="F6" s="28"/>
      <c r="G6" s="28"/>
      <c r="H6" s="28"/>
      <c r="I6" s="28"/>
      <c r="J6" s="28"/>
      <c r="K6" s="28"/>
      <c r="L6" s="28"/>
      <c r="M6" s="28"/>
    </row>
    <row r="7" spans="1:39" x14ac:dyDescent="0.35">
      <c r="A7" s="34"/>
      <c r="C7" s="28"/>
      <c r="D7" s="28"/>
      <c r="E7" s="28"/>
      <c r="F7" s="28"/>
      <c r="G7" s="28"/>
      <c r="H7" s="28"/>
      <c r="I7" s="28"/>
      <c r="J7" s="28"/>
      <c r="K7" s="28"/>
      <c r="L7" s="28"/>
      <c r="M7" s="28"/>
    </row>
    <row r="8" spans="1:39" ht="46.5" customHeight="1" x14ac:dyDescent="0.35">
      <c r="A8" s="49" t="s">
        <v>399</v>
      </c>
      <c r="C8" s="28"/>
      <c r="D8" s="28"/>
      <c r="E8" s="28"/>
      <c r="F8" s="28"/>
      <c r="G8" s="28"/>
      <c r="H8" s="28"/>
      <c r="I8" s="28"/>
      <c r="J8" s="28"/>
      <c r="K8" s="28"/>
      <c r="L8" s="28"/>
      <c r="M8" s="28"/>
    </row>
    <row r="9" spans="1:39" x14ac:dyDescent="0.35">
      <c r="A9" s="50"/>
      <c r="C9" s="28"/>
      <c r="D9" s="28"/>
      <c r="E9" s="28"/>
      <c r="F9" s="28"/>
      <c r="G9" s="28"/>
      <c r="H9" s="28"/>
      <c r="I9" s="28"/>
      <c r="J9" s="28"/>
      <c r="K9" s="28"/>
      <c r="L9" s="28"/>
      <c r="M9" s="28"/>
    </row>
    <row r="10" spans="1:39" ht="46.5" customHeight="1" x14ac:dyDescent="0.35">
      <c r="A10" s="49" t="s">
        <v>393</v>
      </c>
      <c r="C10" s="28"/>
      <c r="D10" s="28"/>
      <c r="E10" s="28"/>
      <c r="F10" s="28"/>
      <c r="G10" s="28"/>
      <c r="H10" s="28"/>
      <c r="I10" s="28"/>
      <c r="J10" s="28"/>
      <c r="K10" s="28"/>
      <c r="L10" s="28"/>
      <c r="M10" s="28"/>
    </row>
    <row r="11" spans="1:39" x14ac:dyDescent="0.35">
      <c r="A11" s="50"/>
      <c r="C11" s="28"/>
      <c r="D11" s="28"/>
      <c r="E11" s="28"/>
      <c r="F11" s="28"/>
      <c r="G11" s="28"/>
      <c r="H11" s="28"/>
      <c r="I11" s="28"/>
      <c r="J11" s="28"/>
      <c r="K11" s="28"/>
      <c r="L11" s="28"/>
      <c r="M11" s="28"/>
    </row>
    <row r="12" spans="1:39" ht="92.25" customHeight="1" x14ac:dyDescent="0.35">
      <c r="A12" s="49" t="s">
        <v>386</v>
      </c>
      <c r="C12" s="28"/>
      <c r="D12" s="28"/>
      <c r="E12" s="28"/>
      <c r="F12" s="28"/>
      <c r="G12" s="28"/>
      <c r="H12" s="28"/>
      <c r="I12" s="28"/>
      <c r="J12" s="28"/>
      <c r="K12" s="28"/>
      <c r="L12" s="28"/>
      <c r="M12" s="28"/>
    </row>
    <row r="13" spans="1:39" x14ac:dyDescent="0.35">
      <c r="A13" s="50"/>
      <c r="C13" s="28"/>
      <c r="D13" s="28"/>
      <c r="E13" s="28"/>
      <c r="F13" s="28"/>
      <c r="G13" s="28"/>
      <c r="H13" s="28"/>
      <c r="I13" s="28"/>
      <c r="J13" s="28"/>
      <c r="K13" s="28"/>
      <c r="L13" s="28"/>
      <c r="M13" s="28"/>
    </row>
    <row r="14" spans="1:39" ht="15.5" x14ac:dyDescent="0.35">
      <c r="A14" s="52" t="s">
        <v>380</v>
      </c>
      <c r="C14" s="28"/>
      <c r="D14" s="28"/>
      <c r="E14" s="28"/>
      <c r="F14" s="28"/>
      <c r="G14" s="28"/>
      <c r="H14" s="28"/>
      <c r="I14" s="28"/>
      <c r="J14" s="28"/>
      <c r="K14" s="28"/>
      <c r="L14" s="28"/>
      <c r="M14" s="28"/>
    </row>
    <row r="15" spans="1:39" ht="61.5" customHeight="1" x14ac:dyDescent="0.35">
      <c r="A15" s="51" t="s">
        <v>1</v>
      </c>
      <c r="C15" s="28"/>
      <c r="D15" s="28"/>
      <c r="E15" s="28"/>
      <c r="F15" s="28"/>
      <c r="G15" s="28"/>
      <c r="H15" s="28"/>
      <c r="I15" s="28"/>
      <c r="J15" s="28"/>
      <c r="K15" s="28"/>
      <c r="L15" s="28"/>
      <c r="M15" s="28"/>
    </row>
    <row r="16" spans="1:39" x14ac:dyDescent="0.35">
      <c r="A16" s="28"/>
      <c r="C16" s="28"/>
      <c r="D16" s="28"/>
      <c r="E16" s="28"/>
      <c r="F16" s="28"/>
      <c r="G16" s="28"/>
      <c r="H16" s="28"/>
      <c r="I16" s="28"/>
      <c r="J16" s="28"/>
      <c r="K16" s="28"/>
      <c r="L16" s="28"/>
      <c r="M16" s="28"/>
    </row>
    <row r="17" spans="1:13" x14ac:dyDescent="0.35">
      <c r="A17" s="28"/>
      <c r="C17" s="28"/>
      <c r="D17" s="28"/>
      <c r="E17" s="28"/>
      <c r="F17" s="28"/>
      <c r="G17" s="28"/>
      <c r="H17" s="28"/>
      <c r="I17" s="28"/>
      <c r="J17" s="28"/>
      <c r="K17" s="28"/>
      <c r="L17" s="28"/>
      <c r="M17" s="28"/>
    </row>
    <row r="18" spans="1:13" x14ac:dyDescent="0.35">
      <c r="A18" s="28"/>
      <c r="C18" s="28"/>
      <c r="D18" s="28"/>
      <c r="E18" s="28"/>
      <c r="F18" s="28"/>
      <c r="G18" s="28"/>
      <c r="H18" s="28"/>
      <c r="I18" s="28"/>
      <c r="J18" s="28"/>
      <c r="K18" s="28"/>
      <c r="L18" s="28"/>
      <c r="M18" s="28"/>
    </row>
    <row r="19" spans="1:13" ht="15.5" x14ac:dyDescent="0.35">
      <c r="A19" s="33" t="s">
        <v>2</v>
      </c>
      <c r="C19" s="33" t="s">
        <v>3</v>
      </c>
    </row>
    <row r="20" spans="1:13" ht="15.5" x14ac:dyDescent="0.35">
      <c r="A20" s="33" t="s">
        <v>381</v>
      </c>
    </row>
    <row r="21" spans="1:13" ht="15.5" x14ac:dyDescent="0.35">
      <c r="A21" s="35" t="s">
        <v>175</v>
      </c>
      <c r="B21" s="36">
        <f>IF('Spend return'!B18="",0,1)</f>
        <v>1</v>
      </c>
      <c r="C21" s="37" t="str">
        <f t="shared" ref="C21:C26" si="0">IF(B21=1,"Yes","No")</f>
        <v>Yes</v>
      </c>
    </row>
    <row r="22" spans="1:13" ht="15.5" x14ac:dyDescent="0.35">
      <c r="A22" s="38" t="s">
        <v>176</v>
      </c>
      <c r="B22" s="39">
        <f>IF(ISBLANK('Spend return'!B24),0,1)*IF(ISNUMBER(SEARCH("@",'Spend return'!B25)),1,0)</f>
        <v>1</v>
      </c>
      <c r="C22" s="40" t="str">
        <f t="shared" si="0"/>
        <v>Yes</v>
      </c>
    </row>
    <row r="23" spans="1:13" ht="15.5" x14ac:dyDescent="0.35">
      <c r="A23" s="38" t="s">
        <v>178</v>
      </c>
      <c r="B23" s="39">
        <f>IF('Spend return'!B30="Yes - the funding has been allocated in full to adult social care",1,0)</f>
        <v>1</v>
      </c>
      <c r="C23" s="40" t="str">
        <f t="shared" si="0"/>
        <v>Yes</v>
      </c>
    </row>
    <row r="24" spans="1:13" ht="15.5" x14ac:dyDescent="0.35">
      <c r="A24" s="38" t="s">
        <v>179</v>
      </c>
      <c r="B24" s="39">
        <f>IF(OR('Spend return'!B35="Yes - we are targeting this area",'Spend return'!B36="Yes - we are targeting this area",'Spend return'!B37="Yes - we are targeting this area"),1,0)</f>
        <v>1</v>
      </c>
      <c r="C24" s="40" t="str">
        <f t="shared" si="0"/>
        <v>Yes</v>
      </c>
    </row>
    <row r="25" spans="1:13" ht="15.5" x14ac:dyDescent="0.35">
      <c r="A25" s="38" t="s">
        <v>180</v>
      </c>
      <c r="B25" s="39">
        <f>IF(OR(ISTEXT('Spend return'!B42),ISBLANK('Spend return'!B42),'Spend return'!B42&lt;0),0,1)*IF(OR(ISTEXT('Spend return'!B43),ISBLANK('Spend return'!B43),'Spend return'!B43&lt;0),0,1)*IF(OR(ISTEXT('Spend return'!B44),ISBLANK('Spend return'!B44),'Spend return'!B44&lt;0),0,1)</f>
        <v>1</v>
      </c>
      <c r="C25" s="40" t="str">
        <f t="shared" si="0"/>
        <v>Yes</v>
      </c>
    </row>
    <row r="26" spans="1:13" ht="15.5" x14ac:dyDescent="0.35">
      <c r="A26" s="41" t="s">
        <v>181</v>
      </c>
      <c r="B26" s="42">
        <f>IFERROR(IF(AND('Spend return'!B45&gt;='Spend return'!B19-100,'Spend return'!B45&lt;='Spend return'!B19+100),1,0),0)</f>
        <v>1</v>
      </c>
      <c r="C26" s="43" t="str">
        <f t="shared" si="0"/>
        <v>Yes</v>
      </c>
    </row>
    <row r="27" spans="1:13" ht="15.5" x14ac:dyDescent="0.35">
      <c r="A27" s="33" t="s">
        <v>382</v>
      </c>
    </row>
    <row r="28" spans="1:13" ht="15.5" x14ac:dyDescent="0.35">
      <c r="A28" s="35" t="s">
        <v>182</v>
      </c>
      <c r="B28" s="44">
        <f>IF(ISBLANK('Qualitative report'!A19),0,1)</f>
        <v>1</v>
      </c>
      <c r="C28" s="37" t="str">
        <f>IF(B28=1,"Yes","No")</f>
        <v>Yes</v>
      </c>
    </row>
    <row r="29" spans="1:13" ht="15.5" x14ac:dyDescent="0.35">
      <c r="A29" s="41" t="s">
        <v>387</v>
      </c>
      <c r="B29" s="45">
        <f>IF(ISBLANK('Qualitative report'!A23),0,1)</f>
        <v>1</v>
      </c>
      <c r="C29" s="43" t="str">
        <f>IF(B29=1,"Yes","No")</f>
        <v>Yes</v>
      </c>
    </row>
  </sheetData>
  <sheetProtection algorithmName="SHA-512" hashValue="Bkwv0Apb1J475eKoAGfMhiyAM6FuV4itQaX/OosPfre94CrxtIr/mhJ/CyJDhqkkOfsuc/iqkz8V6Oe/aRiCJQ==" saltValue="q1bl8aQ1r6tfbj19EBGF5A==" spinCount="100000" sheet="1" objects="1" scenarios="1" selectLockedCells="1"/>
  <conditionalFormatting sqref="C21:C26">
    <cfRule type="cellIs" dxfId="3" priority="3" operator="equal">
      <formula>"No"</formula>
    </cfRule>
    <cfRule type="cellIs" dxfId="2" priority="4" operator="equal">
      <formula>"Yes"</formula>
    </cfRule>
  </conditionalFormatting>
  <conditionalFormatting sqref="C28:C29">
    <cfRule type="cellIs" dxfId="1" priority="1" operator="equal">
      <formula>"No"</formula>
    </cfRule>
    <cfRule type="cellIs" dxfId="0" priority="2" operator="equal">
      <formula>"Yes"</formula>
    </cfRule>
  </conditionalFormatting>
  <hyperlinks>
    <hyperlink ref="A6" r:id="rId1" xr:uid="{08BE796A-65E9-4C0E-A3FA-9E61E995781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7DE8E-015F-4037-86FC-E9AD08FCE431}">
  <sheetPr>
    <tabColor theme="7"/>
  </sheetPr>
  <dimension ref="A1:BN65"/>
  <sheetViews>
    <sheetView zoomScale="60" zoomScaleNormal="60" workbookViewId="0">
      <selection activeCell="C2" sqref="C2"/>
    </sheetView>
  </sheetViews>
  <sheetFormatPr defaultRowHeight="14.5" x14ac:dyDescent="0.35"/>
  <cols>
    <col min="1" max="1" width="120.7265625" style="1" customWidth="1"/>
    <col min="2" max="2" width="62.1796875" style="1" customWidth="1"/>
    <col min="3" max="66" width="9.1796875" style="1"/>
  </cols>
  <sheetData>
    <row r="1" spans="1:11" s="2" customFormat="1" ht="15.5" x14ac:dyDescent="0.35">
      <c r="A1" s="3" t="s">
        <v>389</v>
      </c>
    </row>
    <row r="2" spans="1:11" x14ac:dyDescent="0.35">
      <c r="A2" s="28"/>
      <c r="B2" s="28"/>
      <c r="C2" s="28"/>
      <c r="D2" s="28"/>
      <c r="E2" s="28"/>
      <c r="F2" s="28"/>
      <c r="G2" s="28"/>
      <c r="H2" s="28"/>
      <c r="I2" s="28"/>
      <c r="J2" s="28"/>
      <c r="K2" s="28"/>
    </row>
    <row r="3" spans="1:11" ht="15.5" x14ac:dyDescent="0.35">
      <c r="A3" s="4" t="s">
        <v>394</v>
      </c>
      <c r="B3" s="28"/>
      <c r="C3" s="28"/>
      <c r="D3" s="28"/>
      <c r="E3" s="28"/>
      <c r="F3" s="28"/>
      <c r="G3" s="28"/>
      <c r="H3" s="28"/>
      <c r="I3" s="28"/>
      <c r="J3" s="28"/>
      <c r="K3" s="28"/>
    </row>
    <row r="4" spans="1:11" ht="77.5" x14ac:dyDescent="0.35">
      <c r="A4" s="48" t="s">
        <v>395</v>
      </c>
      <c r="B4" s="28"/>
      <c r="C4" s="28"/>
      <c r="D4" s="28"/>
      <c r="E4" s="28"/>
      <c r="F4" s="28"/>
      <c r="G4" s="28"/>
      <c r="H4" s="28"/>
      <c r="I4" s="28"/>
      <c r="J4" s="28"/>
      <c r="K4" s="28"/>
    </row>
    <row r="5" spans="1:11" ht="15.5" x14ac:dyDescent="0.35">
      <c r="A5" s="49"/>
      <c r="B5" s="28"/>
      <c r="C5" s="28"/>
      <c r="D5" s="28"/>
      <c r="E5" s="28"/>
      <c r="F5" s="28"/>
      <c r="G5" s="28"/>
      <c r="H5" s="28"/>
      <c r="I5" s="28"/>
      <c r="J5" s="28"/>
      <c r="K5" s="28"/>
    </row>
    <row r="6" spans="1:11" ht="31" x14ac:dyDescent="0.35">
      <c r="A6" s="49" t="s">
        <v>396</v>
      </c>
      <c r="B6" s="28"/>
      <c r="C6" s="28"/>
      <c r="D6" s="28"/>
      <c r="E6" s="28"/>
      <c r="F6" s="28"/>
      <c r="G6" s="28"/>
      <c r="H6" s="28"/>
      <c r="I6" s="28"/>
      <c r="J6" s="28"/>
      <c r="K6" s="28"/>
    </row>
    <row r="7" spans="1:11" ht="31" x14ac:dyDescent="0.35">
      <c r="A7" s="47" t="s">
        <v>392</v>
      </c>
      <c r="B7" s="28"/>
      <c r="C7" s="28"/>
      <c r="D7" s="28"/>
      <c r="E7" s="28"/>
      <c r="F7" s="28"/>
      <c r="G7" s="28"/>
      <c r="H7" s="28"/>
      <c r="I7" s="28"/>
      <c r="J7" s="28"/>
      <c r="K7" s="28"/>
    </row>
    <row r="8" spans="1:11" ht="62" x14ac:dyDescent="0.35">
      <c r="A8" s="47" t="s">
        <v>397</v>
      </c>
      <c r="B8" s="28"/>
      <c r="C8" s="28"/>
      <c r="D8" s="28"/>
      <c r="E8" s="28"/>
      <c r="F8" s="28"/>
      <c r="G8" s="28"/>
      <c r="H8" s="28"/>
      <c r="I8" s="28"/>
      <c r="J8" s="28"/>
      <c r="K8" s="28"/>
    </row>
    <row r="9" spans="1:11" x14ac:dyDescent="0.35">
      <c r="A9" s="50"/>
      <c r="B9" s="28"/>
      <c r="C9" s="28"/>
      <c r="D9" s="28"/>
      <c r="E9" s="28"/>
      <c r="F9" s="28"/>
      <c r="G9" s="28"/>
      <c r="H9" s="28"/>
      <c r="I9" s="28"/>
      <c r="J9" s="28"/>
      <c r="K9" s="28"/>
    </row>
    <row r="10" spans="1:11" ht="76.5" customHeight="1" x14ac:dyDescent="0.35">
      <c r="A10" s="49" t="s">
        <v>398</v>
      </c>
      <c r="B10" s="28"/>
      <c r="C10" s="28"/>
      <c r="D10" s="28"/>
      <c r="E10" s="28"/>
      <c r="F10" s="28"/>
      <c r="G10" s="28"/>
      <c r="H10" s="28"/>
      <c r="I10" s="28"/>
      <c r="J10" s="28"/>
      <c r="K10" s="28"/>
    </row>
    <row r="11" spans="1:11" x14ac:dyDescent="0.35">
      <c r="A11" s="50"/>
      <c r="B11" s="28"/>
      <c r="C11" s="28"/>
      <c r="D11" s="28"/>
      <c r="E11" s="28"/>
      <c r="F11" s="28"/>
      <c r="G11" s="28"/>
      <c r="H11" s="28"/>
      <c r="I11" s="28"/>
      <c r="J11" s="28"/>
      <c r="K11" s="28"/>
    </row>
    <row r="12" spans="1:11" ht="63.75" customHeight="1" x14ac:dyDescent="0.35">
      <c r="A12" s="51" t="s">
        <v>5</v>
      </c>
      <c r="B12" s="28"/>
      <c r="C12" s="28"/>
      <c r="D12" s="28"/>
      <c r="E12" s="28"/>
      <c r="F12" s="28"/>
      <c r="G12" s="28"/>
      <c r="H12" s="28"/>
      <c r="I12" s="28"/>
      <c r="J12" s="28"/>
      <c r="K12" s="28"/>
    </row>
    <row r="13" spans="1:11" x14ac:dyDescent="0.35">
      <c r="A13" s="28"/>
      <c r="B13" s="28"/>
      <c r="C13" s="28"/>
      <c r="D13" s="28"/>
      <c r="E13" s="28"/>
      <c r="F13" s="28"/>
      <c r="G13" s="28"/>
      <c r="H13" s="28"/>
      <c r="I13" s="28"/>
      <c r="J13" s="28"/>
      <c r="K13" s="28"/>
    </row>
    <row r="14" spans="1:11" x14ac:dyDescent="0.35">
      <c r="A14" s="28"/>
      <c r="B14" s="28"/>
      <c r="C14" s="28"/>
      <c r="D14" s="28"/>
      <c r="E14" s="28"/>
      <c r="F14" s="28"/>
      <c r="G14" s="28"/>
      <c r="H14" s="28"/>
      <c r="I14" s="28"/>
      <c r="J14" s="28"/>
      <c r="K14" s="28"/>
    </row>
    <row r="15" spans="1:11" x14ac:dyDescent="0.35">
      <c r="A15" s="28"/>
      <c r="B15" s="28"/>
      <c r="C15" s="28"/>
      <c r="D15" s="28"/>
      <c r="E15" s="28"/>
      <c r="F15" s="28"/>
      <c r="G15" s="28"/>
      <c r="H15" s="28"/>
      <c r="I15" s="28"/>
      <c r="J15" s="28"/>
      <c r="K15" s="28"/>
    </row>
    <row r="16" spans="1:11" ht="15.5" x14ac:dyDescent="0.35">
      <c r="A16" s="4" t="s">
        <v>6</v>
      </c>
      <c r="C16" s="28"/>
      <c r="D16" s="28"/>
      <c r="E16" s="28"/>
      <c r="F16" s="28"/>
      <c r="G16" s="28"/>
      <c r="H16" s="28"/>
      <c r="I16" s="28"/>
      <c r="J16" s="28"/>
      <c r="K16" s="28"/>
    </row>
    <row r="17" spans="1:11" ht="15.5" x14ac:dyDescent="0.35">
      <c r="A17" s="6" t="s">
        <v>7</v>
      </c>
      <c r="B17" s="6" t="s">
        <v>383</v>
      </c>
      <c r="C17" s="28"/>
      <c r="D17" s="28"/>
      <c r="E17" s="28"/>
      <c r="F17" s="28"/>
      <c r="G17" s="28"/>
      <c r="H17" s="28"/>
      <c r="I17" s="28"/>
      <c r="J17" s="28"/>
      <c r="K17" s="28"/>
    </row>
    <row r="18" spans="1:11" ht="15.5" x14ac:dyDescent="0.35">
      <c r="A18" s="7" t="s">
        <v>390</v>
      </c>
      <c r="B18" s="8" t="s">
        <v>102</v>
      </c>
    </row>
    <row r="19" spans="1:11" ht="15.5" x14ac:dyDescent="0.35">
      <c r="A19" s="7" t="s">
        <v>9</v>
      </c>
      <c r="B19" s="9">
        <f>IFERROR(INDEX('LA Allocations'!B2:B154,MATCH('Spend return'!B18,'LA Allocations'!A2:A154,0)),"")</f>
        <v>1381035</v>
      </c>
    </row>
    <row r="22" spans="1:11" ht="15.5" x14ac:dyDescent="0.35">
      <c r="A22" s="4" t="s">
        <v>10</v>
      </c>
    </row>
    <row r="23" spans="1:11" ht="15.5" x14ac:dyDescent="0.35">
      <c r="A23" s="6" t="s">
        <v>7</v>
      </c>
      <c r="B23" s="6" t="s">
        <v>383</v>
      </c>
    </row>
    <row r="24" spans="1:11" ht="15.5" x14ac:dyDescent="0.35">
      <c r="A24" s="7" t="s">
        <v>11</v>
      </c>
      <c r="B24" s="10" t="s">
        <v>400</v>
      </c>
    </row>
    <row r="25" spans="1:11" ht="15.5" x14ac:dyDescent="0.35">
      <c r="A25" s="7" t="s">
        <v>12</v>
      </c>
      <c r="B25" s="11" t="s">
        <v>401</v>
      </c>
    </row>
    <row r="28" spans="1:11" ht="15.5" x14ac:dyDescent="0.35">
      <c r="A28" s="4" t="s">
        <v>177</v>
      </c>
    </row>
    <row r="29" spans="1:11" ht="15.5" x14ac:dyDescent="0.35">
      <c r="A29" s="6" t="s">
        <v>7</v>
      </c>
      <c r="B29" s="6" t="s">
        <v>8</v>
      </c>
    </row>
    <row r="30" spans="1:11" ht="15.5" x14ac:dyDescent="0.35">
      <c r="A30" s="12" t="s">
        <v>13</v>
      </c>
      <c r="B30" s="8" t="s">
        <v>183</v>
      </c>
    </row>
    <row r="33" spans="1:3" ht="15.5" x14ac:dyDescent="0.35">
      <c r="A33" s="4" t="s">
        <v>187</v>
      </c>
    </row>
    <row r="34" spans="1:3" ht="15.5" x14ac:dyDescent="0.35">
      <c r="A34" s="6" t="s">
        <v>7</v>
      </c>
      <c r="B34" s="6" t="s">
        <v>8</v>
      </c>
    </row>
    <row r="35" spans="1:3" ht="15.5" x14ac:dyDescent="0.35">
      <c r="A35" s="7" t="s">
        <v>189</v>
      </c>
      <c r="B35" s="13" t="s">
        <v>185</v>
      </c>
    </row>
    <row r="36" spans="1:3" ht="15.5" x14ac:dyDescent="0.35">
      <c r="A36" s="7" t="s">
        <v>14</v>
      </c>
      <c r="B36" s="13" t="s">
        <v>185</v>
      </c>
    </row>
    <row r="37" spans="1:3" ht="15.5" x14ac:dyDescent="0.35">
      <c r="A37" s="14" t="s">
        <v>190</v>
      </c>
      <c r="B37" s="15" t="s">
        <v>185</v>
      </c>
    </row>
    <row r="40" spans="1:3" ht="15.5" x14ac:dyDescent="0.35">
      <c r="A40" s="4" t="s">
        <v>391</v>
      </c>
    </row>
    <row r="41" spans="1:3" ht="15.5" x14ac:dyDescent="0.35">
      <c r="A41" s="6" t="s">
        <v>7</v>
      </c>
      <c r="B41" s="6" t="s">
        <v>8</v>
      </c>
    </row>
    <row r="42" spans="1:3" ht="15.5" x14ac:dyDescent="0.35">
      <c r="A42" s="7" t="s">
        <v>191</v>
      </c>
      <c r="B42" s="16">
        <v>682000</v>
      </c>
      <c r="C42" s="46" t="str">
        <f>IF(AND(B42&gt;0,B35="No - we are not targeting this area"),"Warning: local authority has reported spend in area that they are not targeting.","")</f>
        <v/>
      </c>
    </row>
    <row r="43" spans="1:3" ht="15.5" x14ac:dyDescent="0.35">
      <c r="A43" s="7" t="s">
        <v>16</v>
      </c>
      <c r="B43" s="16">
        <v>500000</v>
      </c>
      <c r="C43" s="46" t="str">
        <f>IF(AND(B43&gt;0,B36="No - we are not targeting this area"),"Warning: local authority has reported spend in area that they are not targeting.","")</f>
        <v/>
      </c>
    </row>
    <row r="44" spans="1:3" ht="15.5" x14ac:dyDescent="0.35">
      <c r="A44" s="7" t="s">
        <v>192</v>
      </c>
      <c r="B44" s="16">
        <v>199035</v>
      </c>
      <c r="C44" s="46" t="str">
        <f>IF(AND(B44&gt;0,B37="No - we are not targeting this area"),"Warning: local authority has reported spend in area that they are not targeting.","")</f>
        <v/>
      </c>
    </row>
    <row r="45" spans="1:3" ht="15.5" x14ac:dyDescent="0.35">
      <c r="A45" s="17" t="s">
        <v>15</v>
      </c>
      <c r="B45" s="9">
        <f>IFERROR(SUM(B42:B44),"")</f>
        <v>1381035</v>
      </c>
    </row>
    <row r="65" spans="27:27" x14ac:dyDescent="0.35">
      <c r="AA65" s="26" t="s">
        <v>374</v>
      </c>
    </row>
  </sheetData>
  <sheetProtection algorithmName="SHA-512" hashValue="dN2yos4FDSCOA17tjAtqNZw00uToVk9cjDgaVA4bQ1b5u4ICxMmEkPiOwyjV791xutGDfLxCz0BXMh5Qbb1aIg==" saltValue="OXlWqDZFEcSvORCDobcyPw==" spinCount="100000" sheet="1" objects="1" scenarios="1" selectLockedCells="1"/>
  <dataValidations count="5">
    <dataValidation type="custom" allowBlank="1" showInputMessage="1" showErrorMessage="1" errorTitle="Invalid Input" sqref="B19" xr:uid="{38D1718C-2E86-48C7-A0BE-C3DD4963781E}">
      <formula1>B47+B48+B49+B50=B19</formula1>
    </dataValidation>
    <dataValidation type="custom" allowBlank="1" showInputMessage="1" showErrorMessage="1" errorTitle="Invalid Input" error="Please enter a valid email address" sqref="B25" xr:uid="{14419047-126D-48BC-949D-EBE45B6DC1C0}">
      <formula1>FIND("@",B25)&gt;0</formula1>
    </dataValidation>
    <dataValidation type="custom" operator="greaterThanOrEqual" allowBlank="1" showInputMessage="1" showErrorMessage="1" errorTitle="Invalid Input" error="Please enter text here" sqref="B24" xr:uid="{CC6F0AC1-BA32-43BB-AE94-0CF38F6D43A5}">
      <formula1>ISTEXT(B24)</formula1>
    </dataValidation>
    <dataValidation type="custom" allowBlank="1" showInputMessage="1" showErrorMessage="1" errorTitle="Invalid Input" error="Please ener a numeric value greater than or equal to 0" sqref="B43" xr:uid="{F1EBCDC6-618A-40D5-A388-664834428FE0}">
      <formula1>AND(ISNUMBER(B43),B43&gt;=0)</formula1>
    </dataValidation>
    <dataValidation type="custom" allowBlank="1" showInputMessage="1" showErrorMessage="1" errorTitle="Invalid Input" error="Please enter a numeric value greater than or equal to 0" sqref="B42 B44" xr:uid="{E0BF04CB-4966-405A-952D-F5CCAC3E1B1C}">
      <formula1>AND(ISNUMBER(B42),B42&gt;=0)</formula1>
    </dataValidation>
  </dataValidations>
  <hyperlinks>
    <hyperlink ref="A7" r:id="rId1" xr:uid="{8FF4C382-012D-4E84-8FBF-E57CAA0698FE}"/>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errorTitle="Invalid Input" error="Please select an option from the drop-down list" xr:uid="{2F293E53-6037-46DA-9CE5-BDBBCFB31A21}">
          <x14:formula1>
            <xm:f>'LA Allocations'!$A$2:$A$154</xm:f>
          </x14:formula1>
          <xm:sqref>B18</xm:sqref>
        </x14:dataValidation>
        <x14:dataValidation type="list" allowBlank="1" showInputMessage="1" showErrorMessage="1" errorTitle="Invalid Input" error="Please select an option from the drop-down list" xr:uid="{614F6FD7-A40B-40DC-801B-19A785143B27}">
          <x14:formula1>
            <xm:f>'LA Allocations'!$A$167:$A$168</xm:f>
          </x14:formula1>
          <xm:sqref>B30</xm:sqref>
        </x14:dataValidation>
        <x14:dataValidation type="list" allowBlank="1" showInputMessage="1" showErrorMessage="1" errorTitle="Invalid Input" error="Please select an option from the drop-down list" xr:uid="{84EC3F7C-42D9-4F15-85AC-8E819C0961DF}">
          <x14:formula1>
            <xm:f>'LA Allocations'!$A$171:$A$172</xm:f>
          </x14:formula1>
          <xm:sqref>B35:B37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8ABF-5C67-4438-93B4-C7C29AEF52C9}">
  <sheetPr>
    <tabColor theme="7"/>
  </sheetPr>
  <dimension ref="A1:BP26"/>
  <sheetViews>
    <sheetView tabSelected="1" topLeftCell="A23" zoomScale="70" zoomScaleNormal="70" workbookViewId="0">
      <selection activeCell="A19" sqref="A19"/>
    </sheetView>
  </sheetViews>
  <sheetFormatPr defaultRowHeight="14.5" x14ac:dyDescent="0.35"/>
  <cols>
    <col min="1" max="1" width="120.7265625" style="1" customWidth="1"/>
    <col min="2" max="68" width="9.1796875" style="1"/>
  </cols>
  <sheetData>
    <row r="1" spans="1:16" s="2" customFormat="1" ht="15.5" x14ac:dyDescent="0.35">
      <c r="A1" s="3" t="s">
        <v>389</v>
      </c>
    </row>
    <row r="2" spans="1:16" x14ac:dyDescent="0.35">
      <c r="B2" s="28"/>
      <c r="C2" s="28"/>
      <c r="D2" s="28"/>
      <c r="E2" s="28"/>
      <c r="F2" s="28"/>
      <c r="G2" s="28"/>
      <c r="H2" s="28"/>
      <c r="I2" s="28"/>
      <c r="J2" s="28"/>
      <c r="K2" s="28"/>
      <c r="L2" s="28"/>
      <c r="M2" s="28"/>
      <c r="N2" s="28"/>
      <c r="O2" s="28"/>
      <c r="P2" s="28"/>
    </row>
    <row r="3" spans="1:16" ht="15.5" x14ac:dyDescent="0.35">
      <c r="A3" s="4" t="s">
        <v>4</v>
      </c>
      <c r="B3" s="28"/>
      <c r="C3" s="28"/>
      <c r="D3" s="28"/>
      <c r="E3" s="28"/>
      <c r="F3" s="28"/>
      <c r="G3" s="28"/>
      <c r="H3" s="28"/>
      <c r="I3" s="28"/>
      <c r="J3" s="28"/>
      <c r="K3" s="28"/>
      <c r="L3" s="28"/>
      <c r="M3" s="28"/>
      <c r="N3" s="28"/>
      <c r="O3" s="28"/>
      <c r="P3" s="28"/>
    </row>
    <row r="4" spans="1:16" ht="31.5" customHeight="1" x14ac:dyDescent="0.35">
      <c r="A4" s="48" t="s">
        <v>385</v>
      </c>
      <c r="B4" s="28"/>
      <c r="C4" s="28"/>
      <c r="D4" s="28"/>
      <c r="E4" s="28"/>
      <c r="F4" s="28"/>
      <c r="G4" s="28"/>
      <c r="H4" s="28"/>
      <c r="I4" s="28"/>
      <c r="J4" s="28"/>
      <c r="K4" s="28"/>
      <c r="L4" s="28"/>
      <c r="M4" s="28"/>
      <c r="N4" s="28"/>
      <c r="O4" s="28"/>
      <c r="P4" s="28"/>
    </row>
    <row r="5" spans="1:16" x14ac:dyDescent="0.35">
      <c r="A5" s="50"/>
      <c r="B5" s="28"/>
      <c r="C5" s="28"/>
      <c r="D5" s="28"/>
      <c r="E5" s="28"/>
      <c r="F5" s="28"/>
      <c r="G5" s="28"/>
      <c r="H5" s="28"/>
      <c r="I5" s="28"/>
      <c r="J5" s="28"/>
      <c r="K5" s="28"/>
      <c r="L5" s="28"/>
      <c r="M5" s="28"/>
      <c r="N5" s="28"/>
      <c r="O5" s="28"/>
      <c r="P5" s="28"/>
    </row>
    <row r="6" spans="1:16" ht="15.5" x14ac:dyDescent="0.35">
      <c r="A6" s="49" t="s">
        <v>377</v>
      </c>
      <c r="B6" s="28"/>
      <c r="C6" s="28"/>
      <c r="D6" s="28"/>
      <c r="E6" s="28"/>
      <c r="F6" s="28"/>
      <c r="G6" s="28"/>
      <c r="H6" s="28"/>
      <c r="I6" s="28"/>
      <c r="J6" s="28"/>
      <c r="K6" s="28"/>
      <c r="L6" s="28"/>
      <c r="M6" s="28"/>
      <c r="N6" s="28"/>
      <c r="O6" s="28"/>
      <c r="P6" s="28"/>
    </row>
    <row r="7" spans="1:16" x14ac:dyDescent="0.35">
      <c r="A7" s="50"/>
      <c r="B7" s="28"/>
      <c r="C7" s="28"/>
      <c r="D7" s="28"/>
      <c r="E7" s="28"/>
      <c r="F7" s="28"/>
      <c r="G7" s="28"/>
      <c r="H7" s="28"/>
      <c r="I7" s="28"/>
      <c r="J7" s="28"/>
      <c r="K7" s="28"/>
      <c r="L7" s="28"/>
      <c r="M7" s="28"/>
      <c r="N7" s="28"/>
      <c r="O7" s="28"/>
      <c r="P7" s="28"/>
    </row>
    <row r="8" spans="1:16" ht="31" x14ac:dyDescent="0.35">
      <c r="A8" s="49" t="s">
        <v>17</v>
      </c>
      <c r="B8" s="28"/>
      <c r="C8" s="28"/>
      <c r="D8" s="28"/>
      <c r="E8" s="28"/>
      <c r="F8" s="28"/>
      <c r="G8" s="28"/>
      <c r="H8" s="28"/>
      <c r="I8" s="28"/>
      <c r="J8" s="28"/>
      <c r="K8" s="28"/>
      <c r="L8" s="28"/>
      <c r="M8" s="28"/>
      <c r="N8" s="28"/>
      <c r="O8" s="28"/>
      <c r="P8" s="28"/>
    </row>
    <row r="9" spans="1:16" x14ac:dyDescent="0.35">
      <c r="A9" s="50"/>
      <c r="B9" s="28"/>
      <c r="C9" s="28"/>
      <c r="D9" s="28"/>
      <c r="E9" s="28"/>
      <c r="F9" s="28"/>
      <c r="G9" s="28"/>
      <c r="H9" s="28"/>
      <c r="I9" s="28"/>
      <c r="J9" s="28"/>
      <c r="K9" s="28"/>
      <c r="L9" s="28"/>
      <c r="M9" s="28"/>
      <c r="N9" s="28"/>
      <c r="O9" s="28"/>
      <c r="P9" s="28"/>
    </row>
    <row r="10" spans="1:16" ht="31" x14ac:dyDescent="0.35">
      <c r="A10" s="49" t="s">
        <v>378</v>
      </c>
      <c r="B10" s="28"/>
      <c r="C10" s="28"/>
      <c r="D10" s="28"/>
      <c r="E10" s="28"/>
      <c r="F10" s="28"/>
      <c r="G10" s="28"/>
      <c r="H10" s="28"/>
      <c r="I10" s="28"/>
      <c r="J10" s="28"/>
      <c r="K10" s="28"/>
      <c r="L10" s="28"/>
      <c r="M10" s="28"/>
      <c r="N10" s="28"/>
      <c r="O10" s="28"/>
      <c r="P10" s="28"/>
    </row>
    <row r="11" spans="1:16" x14ac:dyDescent="0.35">
      <c r="A11" s="5"/>
      <c r="B11" s="28"/>
      <c r="C11" s="28"/>
      <c r="D11" s="28"/>
      <c r="E11" s="28"/>
      <c r="F11" s="28"/>
      <c r="G11" s="28"/>
      <c r="H11" s="28"/>
      <c r="I11" s="28"/>
      <c r="J11" s="28"/>
      <c r="K11" s="28"/>
      <c r="L11" s="28"/>
      <c r="M11" s="28"/>
      <c r="N11" s="28"/>
      <c r="O11" s="28"/>
      <c r="P11" s="28"/>
    </row>
    <row r="12" spans="1:16" ht="15.5" x14ac:dyDescent="0.35">
      <c r="A12" s="18" t="s">
        <v>388</v>
      </c>
      <c r="B12" s="28"/>
      <c r="C12" s="28"/>
      <c r="D12" s="28"/>
      <c r="E12" s="28"/>
      <c r="F12" s="28"/>
      <c r="G12" s="28"/>
      <c r="H12" s="28"/>
      <c r="I12" s="28"/>
      <c r="J12" s="28"/>
      <c r="K12" s="28"/>
      <c r="L12" s="28"/>
      <c r="M12" s="28"/>
      <c r="N12" s="28"/>
      <c r="O12" s="28"/>
      <c r="P12" s="28"/>
    </row>
    <row r="13" spans="1:16" ht="15.5" x14ac:dyDescent="0.35">
      <c r="A13" s="29" t="s">
        <v>18</v>
      </c>
      <c r="B13" s="28"/>
      <c r="C13" s="28"/>
      <c r="D13" s="28"/>
      <c r="E13" s="28"/>
      <c r="F13" s="28"/>
      <c r="G13" s="28"/>
      <c r="H13" s="28"/>
      <c r="I13" s="28"/>
      <c r="J13" s="28"/>
      <c r="K13" s="28"/>
      <c r="L13" s="28"/>
      <c r="M13" s="28"/>
      <c r="N13" s="28"/>
      <c r="O13" s="28"/>
      <c r="P13" s="28"/>
    </row>
    <row r="14" spans="1:16" x14ac:dyDescent="0.35">
      <c r="A14" s="5"/>
      <c r="B14" s="28"/>
      <c r="C14" s="28"/>
      <c r="D14" s="28"/>
      <c r="E14" s="28"/>
      <c r="F14" s="28"/>
      <c r="G14" s="28"/>
      <c r="H14" s="28"/>
      <c r="I14" s="28"/>
      <c r="J14" s="28"/>
      <c r="K14" s="28"/>
      <c r="L14" s="28"/>
      <c r="M14" s="28"/>
      <c r="N14" s="28"/>
      <c r="O14" s="28"/>
      <c r="P14" s="28"/>
    </row>
    <row r="15" spans="1:16" x14ac:dyDescent="0.35">
      <c r="A15" s="19"/>
      <c r="B15" s="28"/>
      <c r="C15" s="28"/>
      <c r="D15" s="28"/>
      <c r="E15" s="28"/>
      <c r="F15" s="28"/>
      <c r="G15" s="28"/>
      <c r="H15" s="28"/>
      <c r="I15" s="28"/>
      <c r="J15" s="28"/>
      <c r="K15" s="28"/>
      <c r="L15" s="28"/>
      <c r="M15" s="28"/>
      <c r="N15" s="28"/>
      <c r="O15" s="28"/>
      <c r="P15" s="28"/>
    </row>
    <row r="16" spans="1:16" x14ac:dyDescent="0.35">
      <c r="A16" s="28"/>
      <c r="B16" s="28"/>
      <c r="C16" s="28"/>
      <c r="D16" s="28"/>
      <c r="E16" s="28"/>
      <c r="F16" s="28"/>
      <c r="G16" s="28"/>
      <c r="H16" s="28"/>
      <c r="I16" s="28"/>
      <c r="J16" s="28"/>
      <c r="K16" s="28"/>
      <c r="L16" s="28"/>
      <c r="M16" s="28"/>
      <c r="N16" s="28"/>
      <c r="O16" s="28"/>
      <c r="P16" s="28"/>
    </row>
    <row r="17" spans="1:16" x14ac:dyDescent="0.35">
      <c r="A17" s="28"/>
      <c r="B17" s="28"/>
      <c r="C17" s="28"/>
      <c r="D17" s="28"/>
      <c r="E17" s="28"/>
      <c r="F17" s="28"/>
      <c r="G17" s="28"/>
      <c r="H17" s="28"/>
      <c r="I17" s="28"/>
      <c r="J17" s="28"/>
      <c r="K17" s="28"/>
      <c r="L17" s="28"/>
      <c r="M17" s="28"/>
      <c r="N17" s="28"/>
      <c r="O17" s="28"/>
      <c r="P17" s="28"/>
    </row>
    <row r="18" spans="1:16" ht="15.5" x14ac:dyDescent="0.35">
      <c r="A18" s="4" t="s">
        <v>19</v>
      </c>
    </row>
    <row r="19" spans="1:16" ht="360.75" customHeight="1" x14ac:dyDescent="0.35">
      <c r="A19" s="21" t="s">
        <v>403</v>
      </c>
    </row>
    <row r="22" spans="1:16" ht="15.5" x14ac:dyDescent="0.35">
      <c r="A22" s="4" t="s">
        <v>188</v>
      </c>
    </row>
    <row r="23" spans="1:16" ht="360" customHeight="1" x14ac:dyDescent="0.35">
      <c r="A23" s="21" t="s">
        <v>402</v>
      </c>
    </row>
    <row r="26" spans="1:16" x14ac:dyDescent="0.35">
      <c r="A26" s="28"/>
    </row>
  </sheetData>
  <sheetProtection algorithmName="SHA-512" hashValue="xxAwjc6gLrS40RrUhLw/ZAN0ZI2NQ4R1SNzMtgu5GKt/4Bzt9SAqyHkV4VoQI6qimgeIFbyt2ZDGd76mTFA/XQ==" saltValue="d1aMAIc1oVi0+C13mROGPA==" spinCount="100000" sheet="1" objects="1" scenarios="1" selectLockedCells="1"/>
  <dataValidations count="1">
    <dataValidation type="textLength" errorStyle="warning" operator="lessThanOrEqual" allowBlank="1" showInputMessage="1" showErrorMessage="1" error="Maximum character limit reached. Please do not exceed 500 words" sqref="A19 A23" xr:uid="{4D8742CF-5AEE-4F88-A95D-6A85E07CF0E6}">
      <formula1>2500</formula1>
    </dataValidation>
  </dataValidations>
  <hyperlinks>
    <hyperlink ref="A13" r:id="rId1" xr:uid="{F596E504-E990-436C-AB2E-EF2AC833EB9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E83B-18AE-4BCE-BAB4-CF4E240D2BD0}">
  <sheetPr>
    <tabColor theme="0" tint="-4.9989318521683403E-2"/>
  </sheetPr>
  <dimension ref="A1:C172"/>
  <sheetViews>
    <sheetView topLeftCell="A122" workbookViewId="0">
      <selection activeCell="B156" sqref="B156"/>
    </sheetView>
  </sheetViews>
  <sheetFormatPr defaultRowHeight="14.5" x14ac:dyDescent="0.35"/>
  <cols>
    <col min="1" max="1" width="27.26953125" customWidth="1"/>
    <col min="2" max="2" width="21.81640625" customWidth="1"/>
    <col min="3" max="3" width="9.81640625" bestFit="1" customWidth="1"/>
  </cols>
  <sheetData>
    <row r="1" spans="1:3" x14ac:dyDescent="0.35">
      <c r="A1" t="s">
        <v>20</v>
      </c>
      <c r="B1" t="s">
        <v>21</v>
      </c>
      <c r="C1" t="s">
        <v>200</v>
      </c>
    </row>
    <row r="2" spans="1:3" x14ac:dyDescent="0.35">
      <c r="A2" t="s">
        <v>22</v>
      </c>
      <c r="B2" s="20">
        <v>1388614</v>
      </c>
      <c r="C2" t="s">
        <v>201</v>
      </c>
    </row>
    <row r="3" spans="1:3" x14ac:dyDescent="0.35">
      <c r="A3" t="s">
        <v>23</v>
      </c>
      <c r="B3" s="20">
        <v>2201389</v>
      </c>
      <c r="C3" t="s">
        <v>202</v>
      </c>
    </row>
    <row r="4" spans="1:3" x14ac:dyDescent="0.35">
      <c r="A4" t="s">
        <v>24</v>
      </c>
      <c r="B4" s="20">
        <v>1883401</v>
      </c>
      <c r="C4" t="s">
        <v>203</v>
      </c>
    </row>
    <row r="5" spans="1:3" x14ac:dyDescent="0.35">
      <c r="A5" t="s">
        <v>25</v>
      </c>
      <c r="B5" s="20">
        <v>1109832</v>
      </c>
      <c r="C5" t="s">
        <v>204</v>
      </c>
    </row>
    <row r="6" spans="1:3" x14ac:dyDescent="0.35">
      <c r="A6" t="s">
        <v>26</v>
      </c>
      <c r="B6" s="20">
        <v>944152</v>
      </c>
      <c r="C6" t="s">
        <v>205</v>
      </c>
    </row>
    <row r="7" spans="1:3" x14ac:dyDescent="0.35">
      <c r="A7" t="s">
        <v>27</v>
      </c>
      <c r="B7" s="20">
        <v>1411903</v>
      </c>
      <c r="C7" t="s">
        <v>206</v>
      </c>
    </row>
    <row r="8" spans="1:3" x14ac:dyDescent="0.35">
      <c r="A8" t="s">
        <v>28</v>
      </c>
      <c r="B8" s="20">
        <v>8517116</v>
      </c>
      <c r="C8" t="s">
        <v>207</v>
      </c>
    </row>
    <row r="9" spans="1:3" x14ac:dyDescent="0.35">
      <c r="A9" t="s">
        <v>29</v>
      </c>
      <c r="B9" s="20">
        <v>1162550</v>
      </c>
      <c r="C9" t="s">
        <v>208</v>
      </c>
    </row>
    <row r="10" spans="1:3" x14ac:dyDescent="0.35">
      <c r="A10" t="s">
        <v>30</v>
      </c>
      <c r="B10" s="20">
        <v>1374354</v>
      </c>
      <c r="C10" t="s">
        <v>209</v>
      </c>
    </row>
    <row r="11" spans="1:3" x14ac:dyDescent="0.35">
      <c r="A11" t="s">
        <v>31</v>
      </c>
      <c r="B11" s="20">
        <v>2114114</v>
      </c>
      <c r="C11" t="s">
        <v>210</v>
      </c>
    </row>
    <row r="12" spans="1:3" x14ac:dyDescent="0.35">
      <c r="A12" t="s">
        <v>32</v>
      </c>
      <c r="B12" s="20">
        <v>2661297</v>
      </c>
      <c r="C12" t="s">
        <v>211</v>
      </c>
    </row>
    <row r="13" spans="1:3" x14ac:dyDescent="0.35">
      <c r="A13" t="s">
        <v>33</v>
      </c>
      <c r="B13" s="20">
        <v>550292</v>
      </c>
      <c r="C13" t="s">
        <v>212</v>
      </c>
    </row>
    <row r="14" spans="1:3" x14ac:dyDescent="0.35">
      <c r="A14" t="s">
        <v>34</v>
      </c>
      <c r="B14" s="20">
        <v>3493673</v>
      </c>
      <c r="C14" t="s">
        <v>213</v>
      </c>
    </row>
    <row r="15" spans="1:3" x14ac:dyDescent="0.35">
      <c r="A15" t="s">
        <v>35</v>
      </c>
      <c r="B15" s="20">
        <v>2042535</v>
      </c>
      <c r="C15" t="s">
        <v>214</v>
      </c>
    </row>
    <row r="16" spans="1:3" x14ac:dyDescent="0.35">
      <c r="A16" t="s">
        <v>36</v>
      </c>
      <c r="B16" s="20">
        <v>1868587</v>
      </c>
      <c r="C16" t="s">
        <v>215</v>
      </c>
    </row>
    <row r="17" spans="1:3" x14ac:dyDescent="0.35">
      <c r="A17" t="s">
        <v>37</v>
      </c>
      <c r="B17" s="20">
        <v>3084806</v>
      </c>
      <c r="C17" t="s">
        <v>216</v>
      </c>
    </row>
    <row r="18" spans="1:3" x14ac:dyDescent="0.35">
      <c r="A18" t="s">
        <v>38</v>
      </c>
      <c r="B18" s="20">
        <v>1810484</v>
      </c>
      <c r="C18" t="s">
        <v>217</v>
      </c>
    </row>
    <row r="19" spans="1:3" x14ac:dyDescent="0.35">
      <c r="A19" t="s">
        <v>39</v>
      </c>
      <c r="B19" s="20">
        <v>2541797</v>
      </c>
      <c r="C19" t="s">
        <v>218</v>
      </c>
    </row>
    <row r="20" spans="1:3" x14ac:dyDescent="0.35">
      <c r="A20" t="s">
        <v>40</v>
      </c>
      <c r="B20" s="20">
        <v>1242081</v>
      </c>
      <c r="C20" t="s">
        <v>219</v>
      </c>
    </row>
    <row r="21" spans="1:3" x14ac:dyDescent="0.35">
      <c r="A21" t="s">
        <v>41</v>
      </c>
      <c r="B21" s="20">
        <v>1400105</v>
      </c>
      <c r="C21" t="s">
        <v>220</v>
      </c>
    </row>
    <row r="22" spans="1:3" x14ac:dyDescent="0.35">
      <c r="A22" t="s">
        <v>42</v>
      </c>
      <c r="B22" s="20">
        <v>3534503</v>
      </c>
      <c r="C22" t="s">
        <v>221</v>
      </c>
    </row>
    <row r="23" spans="1:3" x14ac:dyDescent="0.35">
      <c r="A23" t="s">
        <v>43</v>
      </c>
      <c r="B23" s="20">
        <v>1955430</v>
      </c>
      <c r="C23" t="s">
        <v>222</v>
      </c>
    </row>
    <row r="24" spans="1:3" x14ac:dyDescent="0.35">
      <c r="A24" t="s">
        <v>44</v>
      </c>
      <c r="B24" s="20">
        <v>1316999</v>
      </c>
      <c r="C24" t="s">
        <v>223</v>
      </c>
    </row>
    <row r="25" spans="1:3" x14ac:dyDescent="0.35">
      <c r="A25" t="s">
        <v>45</v>
      </c>
      <c r="B25" s="20">
        <v>2206178</v>
      </c>
      <c r="C25" t="s">
        <v>224</v>
      </c>
    </row>
    <row r="26" spans="1:3" x14ac:dyDescent="0.35">
      <c r="A26" t="s">
        <v>46</v>
      </c>
      <c r="B26" s="20">
        <v>2231395</v>
      </c>
      <c r="C26" t="s">
        <v>225</v>
      </c>
    </row>
    <row r="27" spans="1:3" x14ac:dyDescent="0.35">
      <c r="A27" t="s">
        <v>47</v>
      </c>
      <c r="B27" s="20">
        <v>74202</v>
      </c>
      <c r="C27" t="s">
        <v>226</v>
      </c>
    </row>
    <row r="28" spans="1:3" x14ac:dyDescent="0.35">
      <c r="A28" t="s">
        <v>48</v>
      </c>
      <c r="B28" s="20">
        <v>4248271</v>
      </c>
      <c r="C28" t="s">
        <v>227</v>
      </c>
    </row>
    <row r="29" spans="1:3" x14ac:dyDescent="0.35">
      <c r="A29" t="s">
        <v>49</v>
      </c>
      <c r="B29" s="20">
        <v>4292363</v>
      </c>
      <c r="C29" t="s">
        <v>228</v>
      </c>
    </row>
    <row r="30" spans="1:3" x14ac:dyDescent="0.35">
      <c r="A30" t="s">
        <v>50</v>
      </c>
      <c r="B30" s="20">
        <v>2358907</v>
      </c>
      <c r="C30" t="s">
        <v>229</v>
      </c>
    </row>
    <row r="31" spans="1:3" x14ac:dyDescent="0.35">
      <c r="A31" t="s">
        <v>51</v>
      </c>
      <c r="B31" s="20">
        <v>2131203</v>
      </c>
      <c r="C31" t="s">
        <v>230</v>
      </c>
    </row>
    <row r="32" spans="1:3" x14ac:dyDescent="0.35">
      <c r="A32" t="s">
        <v>52</v>
      </c>
      <c r="B32" s="20">
        <v>2073329</v>
      </c>
      <c r="C32" t="s">
        <v>231</v>
      </c>
    </row>
    <row r="33" spans="1:3" x14ac:dyDescent="0.35">
      <c r="A33" t="s">
        <v>53</v>
      </c>
      <c r="B33" s="20">
        <v>762199</v>
      </c>
      <c r="C33" t="s">
        <v>232</v>
      </c>
    </row>
    <row r="34" spans="1:3" x14ac:dyDescent="0.35">
      <c r="A34" t="s">
        <v>54</v>
      </c>
      <c r="B34" s="20">
        <v>1746782</v>
      </c>
      <c r="C34" t="s">
        <v>233</v>
      </c>
    </row>
    <row r="35" spans="1:3" x14ac:dyDescent="0.35">
      <c r="A35" t="s">
        <v>55</v>
      </c>
      <c r="B35" s="20">
        <v>5516528</v>
      </c>
      <c r="C35" t="s">
        <v>234</v>
      </c>
    </row>
    <row r="36" spans="1:3" x14ac:dyDescent="0.35">
      <c r="A36" t="s">
        <v>56</v>
      </c>
      <c r="B36" s="20">
        <v>5437789</v>
      </c>
      <c r="C36" t="s">
        <v>235</v>
      </c>
    </row>
    <row r="37" spans="1:3" x14ac:dyDescent="0.35">
      <c r="A37" t="s">
        <v>57</v>
      </c>
      <c r="B37" s="20">
        <v>2296275</v>
      </c>
      <c r="C37" t="s">
        <v>236</v>
      </c>
    </row>
    <row r="38" spans="1:3" x14ac:dyDescent="0.35">
      <c r="A38" t="s">
        <v>58</v>
      </c>
      <c r="B38" s="20">
        <v>2595690</v>
      </c>
      <c r="C38" t="s">
        <v>237</v>
      </c>
    </row>
    <row r="39" spans="1:3" x14ac:dyDescent="0.35">
      <c r="A39" t="s">
        <v>59</v>
      </c>
      <c r="B39" s="20">
        <v>2374965</v>
      </c>
      <c r="C39" t="s">
        <v>238</v>
      </c>
    </row>
    <row r="40" spans="1:3" x14ac:dyDescent="0.35">
      <c r="A40" t="s">
        <v>60</v>
      </c>
      <c r="B40" s="20">
        <v>2155885</v>
      </c>
      <c r="C40" t="s">
        <v>239</v>
      </c>
    </row>
    <row r="41" spans="1:3" x14ac:dyDescent="0.35">
      <c r="A41" t="s">
        <v>61</v>
      </c>
      <c r="B41" s="20">
        <v>2199077</v>
      </c>
      <c r="C41" t="s">
        <v>240</v>
      </c>
    </row>
    <row r="42" spans="1:3" x14ac:dyDescent="0.35">
      <c r="A42" t="s">
        <v>62</v>
      </c>
      <c r="B42" s="20">
        <v>3932344</v>
      </c>
      <c r="C42" t="s">
        <v>241</v>
      </c>
    </row>
    <row r="43" spans="1:3" x14ac:dyDescent="0.35">
      <c r="A43" t="s">
        <v>63</v>
      </c>
      <c r="B43" s="20">
        <v>1975008</v>
      </c>
      <c r="C43" t="s">
        <v>242</v>
      </c>
    </row>
    <row r="44" spans="1:3" x14ac:dyDescent="0.35">
      <c r="A44" t="s">
        <v>64</v>
      </c>
      <c r="B44" s="20">
        <v>9002564</v>
      </c>
      <c r="C44" t="s">
        <v>243</v>
      </c>
    </row>
    <row r="45" spans="1:3" x14ac:dyDescent="0.35">
      <c r="A45" t="s">
        <v>65</v>
      </c>
      <c r="B45" s="20">
        <v>1723537</v>
      </c>
      <c r="C45" t="s">
        <v>244</v>
      </c>
    </row>
    <row r="46" spans="1:3" x14ac:dyDescent="0.35">
      <c r="A46" t="s">
        <v>66</v>
      </c>
      <c r="B46" s="20">
        <v>3847684</v>
      </c>
      <c r="C46" t="s">
        <v>245</v>
      </c>
    </row>
    <row r="47" spans="1:3" x14ac:dyDescent="0.35">
      <c r="A47" t="s">
        <v>67</v>
      </c>
      <c r="B47" s="20">
        <v>2023129</v>
      </c>
      <c r="C47" t="s">
        <v>246</v>
      </c>
    </row>
    <row r="48" spans="1:3" x14ac:dyDescent="0.35">
      <c r="A48" t="s">
        <v>68</v>
      </c>
      <c r="B48" s="20">
        <v>2136776</v>
      </c>
      <c r="C48" t="s">
        <v>247</v>
      </c>
    </row>
    <row r="49" spans="1:3" x14ac:dyDescent="0.35">
      <c r="A49" t="s">
        <v>69</v>
      </c>
      <c r="B49" s="20">
        <v>972013</v>
      </c>
      <c r="C49" t="s">
        <v>248</v>
      </c>
    </row>
    <row r="50" spans="1:3" x14ac:dyDescent="0.35">
      <c r="A50" t="s">
        <v>70</v>
      </c>
      <c r="B50" s="20">
        <v>1396705</v>
      </c>
      <c r="C50" t="s">
        <v>249</v>
      </c>
    </row>
    <row r="51" spans="1:3" x14ac:dyDescent="0.35">
      <c r="A51" t="s">
        <v>71</v>
      </c>
      <c r="B51" s="20">
        <v>7230797</v>
      </c>
      <c r="C51" t="s">
        <v>250</v>
      </c>
    </row>
    <row r="52" spans="1:3" x14ac:dyDescent="0.35">
      <c r="A52" t="s">
        <v>72</v>
      </c>
      <c r="B52" s="20">
        <v>1746224</v>
      </c>
      <c r="C52" t="s">
        <v>251</v>
      </c>
    </row>
    <row r="53" spans="1:3" x14ac:dyDescent="0.35">
      <c r="A53" t="s">
        <v>73</v>
      </c>
      <c r="B53" s="20">
        <v>1474947</v>
      </c>
      <c r="C53" t="s">
        <v>252</v>
      </c>
    </row>
    <row r="54" spans="1:3" x14ac:dyDescent="0.35">
      <c r="A54" t="s">
        <v>74</v>
      </c>
      <c r="B54" s="20">
        <v>762125</v>
      </c>
      <c r="C54" t="s">
        <v>253</v>
      </c>
    </row>
    <row r="55" spans="1:3" x14ac:dyDescent="0.35">
      <c r="A55" t="s">
        <v>75</v>
      </c>
      <c r="B55" s="20">
        <v>1529476</v>
      </c>
      <c r="C55" t="s">
        <v>254</v>
      </c>
    </row>
    <row r="56" spans="1:3" x14ac:dyDescent="0.35">
      <c r="A56" t="s">
        <v>76</v>
      </c>
      <c r="B56" s="20">
        <v>1339266</v>
      </c>
      <c r="C56" t="s">
        <v>255</v>
      </c>
    </row>
    <row r="57" spans="1:3" x14ac:dyDescent="0.35">
      <c r="A57" t="s">
        <v>77</v>
      </c>
      <c r="B57" s="20">
        <v>6287756</v>
      </c>
      <c r="C57" t="s">
        <v>256</v>
      </c>
    </row>
    <row r="58" spans="1:3" x14ac:dyDescent="0.35">
      <c r="A58" t="s">
        <v>78</v>
      </c>
      <c r="B58" s="20">
        <v>1583351</v>
      </c>
      <c r="C58" t="s">
        <v>257</v>
      </c>
    </row>
    <row r="59" spans="1:3" x14ac:dyDescent="0.35">
      <c r="A59" t="s">
        <v>79</v>
      </c>
      <c r="B59" s="20">
        <v>1519832</v>
      </c>
      <c r="C59" t="s">
        <v>258</v>
      </c>
    </row>
    <row r="60" spans="1:3" x14ac:dyDescent="0.35">
      <c r="A60" t="s">
        <v>80</v>
      </c>
      <c r="B60" s="20">
        <v>1165590</v>
      </c>
      <c r="C60" t="s">
        <v>259</v>
      </c>
    </row>
    <row r="61" spans="1:3" x14ac:dyDescent="0.35">
      <c r="A61" t="s">
        <v>81</v>
      </c>
      <c r="B61" s="20">
        <v>19259</v>
      </c>
      <c r="C61" t="s">
        <v>260</v>
      </c>
    </row>
    <row r="62" spans="1:3" x14ac:dyDescent="0.35">
      <c r="A62" t="s">
        <v>82</v>
      </c>
      <c r="B62" s="20">
        <v>1955623</v>
      </c>
      <c r="C62" t="s">
        <v>261</v>
      </c>
    </row>
    <row r="63" spans="1:3" x14ac:dyDescent="0.35">
      <c r="A63" t="s">
        <v>83</v>
      </c>
      <c r="B63" s="20">
        <v>1318267</v>
      </c>
      <c r="C63" t="s">
        <v>262</v>
      </c>
    </row>
    <row r="64" spans="1:3" x14ac:dyDescent="0.35">
      <c r="A64" t="s">
        <v>84</v>
      </c>
      <c r="B64" s="20">
        <v>9375077</v>
      </c>
      <c r="C64" t="s">
        <v>263</v>
      </c>
    </row>
    <row r="65" spans="1:3" x14ac:dyDescent="0.35">
      <c r="A65" t="s">
        <v>85</v>
      </c>
      <c r="B65" s="20">
        <v>2209684</v>
      </c>
      <c r="C65" t="s">
        <v>264</v>
      </c>
    </row>
    <row r="66" spans="1:3" x14ac:dyDescent="0.35">
      <c r="A66" t="s">
        <v>86</v>
      </c>
      <c r="B66" s="20">
        <v>871710</v>
      </c>
      <c r="C66" t="s">
        <v>265</v>
      </c>
    </row>
    <row r="67" spans="1:3" x14ac:dyDescent="0.35">
      <c r="A67" t="s">
        <v>87</v>
      </c>
      <c r="B67" s="20">
        <v>2828570</v>
      </c>
      <c r="C67" t="s">
        <v>266</v>
      </c>
    </row>
    <row r="68" spans="1:3" x14ac:dyDescent="0.35">
      <c r="A68" t="s">
        <v>88</v>
      </c>
      <c r="B68" s="20">
        <v>1485939</v>
      </c>
      <c r="C68" t="s">
        <v>267</v>
      </c>
    </row>
    <row r="69" spans="1:3" x14ac:dyDescent="0.35">
      <c r="A69" t="s">
        <v>89</v>
      </c>
      <c r="B69" s="20">
        <v>2294810</v>
      </c>
      <c r="C69" t="s">
        <v>268</v>
      </c>
    </row>
    <row r="70" spans="1:3" x14ac:dyDescent="0.35">
      <c r="A70" t="s">
        <v>90</v>
      </c>
      <c r="B70" s="20">
        <v>8392189</v>
      </c>
      <c r="C70" t="s">
        <v>269</v>
      </c>
    </row>
    <row r="71" spans="1:3" x14ac:dyDescent="0.35">
      <c r="A71" t="s">
        <v>91</v>
      </c>
      <c r="B71" s="20">
        <v>5035068</v>
      </c>
      <c r="C71" t="s">
        <v>270</v>
      </c>
    </row>
    <row r="72" spans="1:3" x14ac:dyDescent="0.35">
      <c r="A72" t="s">
        <v>92</v>
      </c>
      <c r="B72" s="20">
        <v>2393394</v>
      </c>
      <c r="C72" t="s">
        <v>271</v>
      </c>
    </row>
    <row r="73" spans="1:3" x14ac:dyDescent="0.35">
      <c r="A73" t="s">
        <v>93</v>
      </c>
      <c r="B73" s="20">
        <v>3671668</v>
      </c>
      <c r="C73" t="s">
        <v>272</v>
      </c>
    </row>
    <row r="74" spans="1:3" x14ac:dyDescent="0.35">
      <c r="A74" t="s">
        <v>94</v>
      </c>
      <c r="B74" s="20">
        <v>2080321</v>
      </c>
      <c r="C74" t="s">
        <v>273</v>
      </c>
    </row>
    <row r="75" spans="1:3" x14ac:dyDescent="0.35">
      <c r="A75" t="s">
        <v>95</v>
      </c>
      <c r="B75" s="20">
        <v>5122090</v>
      </c>
      <c r="C75" t="s">
        <v>274</v>
      </c>
    </row>
    <row r="76" spans="1:3" x14ac:dyDescent="0.35">
      <c r="A76" t="s">
        <v>96</v>
      </c>
      <c r="B76" s="20">
        <v>4497268</v>
      </c>
      <c r="C76" t="s">
        <v>275</v>
      </c>
    </row>
    <row r="77" spans="1:3" x14ac:dyDescent="0.35">
      <c r="A77" t="s">
        <v>97</v>
      </c>
      <c r="B77" s="20">
        <v>1198606</v>
      </c>
      <c r="C77" t="s">
        <v>276</v>
      </c>
    </row>
    <row r="78" spans="1:3" x14ac:dyDescent="0.35">
      <c r="A78" t="s">
        <v>98</v>
      </c>
      <c r="B78" s="20">
        <v>4054617</v>
      </c>
      <c r="C78" t="s">
        <v>277</v>
      </c>
    </row>
    <row r="79" spans="1:3" x14ac:dyDescent="0.35">
      <c r="A79" t="s">
        <v>99</v>
      </c>
      <c r="B79" s="20">
        <v>1517596</v>
      </c>
      <c r="C79" t="s">
        <v>278</v>
      </c>
    </row>
    <row r="80" spans="1:3" x14ac:dyDescent="0.35">
      <c r="A80" t="s">
        <v>100</v>
      </c>
      <c r="B80" s="20">
        <v>1137446</v>
      </c>
      <c r="C80" t="s">
        <v>279</v>
      </c>
    </row>
    <row r="81" spans="1:3" x14ac:dyDescent="0.35">
      <c r="A81" t="s">
        <v>101</v>
      </c>
      <c r="B81" s="20">
        <v>1152696</v>
      </c>
      <c r="C81" t="s">
        <v>280</v>
      </c>
    </row>
    <row r="82" spans="1:3" x14ac:dyDescent="0.35">
      <c r="A82" t="s">
        <v>102</v>
      </c>
      <c r="B82" s="20">
        <v>1381035</v>
      </c>
      <c r="C82" t="s">
        <v>281</v>
      </c>
    </row>
    <row r="83" spans="1:3" x14ac:dyDescent="0.35">
      <c r="A83" t="s">
        <v>103</v>
      </c>
      <c r="B83" s="20">
        <v>2282513</v>
      </c>
      <c r="C83" t="s">
        <v>282</v>
      </c>
    </row>
    <row r="84" spans="1:3" x14ac:dyDescent="0.35">
      <c r="A84" t="s">
        <v>104</v>
      </c>
      <c r="B84" s="20">
        <v>2233211</v>
      </c>
      <c r="C84" t="s">
        <v>283</v>
      </c>
    </row>
    <row r="85" spans="1:3" x14ac:dyDescent="0.35">
      <c r="A85" t="s">
        <v>105</v>
      </c>
      <c r="B85" s="20">
        <v>6355073</v>
      </c>
      <c r="C85" t="s">
        <v>284</v>
      </c>
    </row>
    <row r="86" spans="1:3" x14ac:dyDescent="0.35">
      <c r="A86" t="s">
        <v>106</v>
      </c>
      <c r="B86" s="20">
        <v>1185809</v>
      </c>
      <c r="C86" t="s">
        <v>285</v>
      </c>
    </row>
    <row r="87" spans="1:3" x14ac:dyDescent="0.35">
      <c r="A87" t="s">
        <v>107</v>
      </c>
      <c r="B87" s="20">
        <v>1157231</v>
      </c>
      <c r="C87" t="s">
        <v>286</v>
      </c>
    </row>
    <row r="88" spans="1:3" x14ac:dyDescent="0.35">
      <c r="A88" t="s">
        <v>108</v>
      </c>
      <c r="B88" s="20">
        <v>1919433</v>
      </c>
      <c r="C88" t="s">
        <v>287</v>
      </c>
    </row>
    <row r="89" spans="1:3" x14ac:dyDescent="0.35">
      <c r="A89" t="s">
        <v>109</v>
      </c>
      <c r="B89" s="20">
        <v>1405167</v>
      </c>
      <c r="C89" t="s">
        <v>288</v>
      </c>
    </row>
    <row r="90" spans="1:3" x14ac:dyDescent="0.35">
      <c r="A90" t="s">
        <v>110</v>
      </c>
      <c r="B90" s="20">
        <v>1568096</v>
      </c>
      <c r="C90" t="s">
        <v>289</v>
      </c>
    </row>
    <row r="91" spans="1:3" x14ac:dyDescent="0.35">
      <c r="A91" t="s">
        <v>111</v>
      </c>
      <c r="B91" s="20">
        <v>3685893</v>
      </c>
      <c r="C91" t="s">
        <v>290</v>
      </c>
    </row>
    <row r="92" spans="1:3" x14ac:dyDescent="0.35">
      <c r="A92" t="s">
        <v>112</v>
      </c>
      <c r="B92" s="20">
        <v>2313875</v>
      </c>
      <c r="C92" t="s">
        <v>291</v>
      </c>
    </row>
    <row r="93" spans="1:3" x14ac:dyDescent="0.35">
      <c r="A93" t="s">
        <v>113</v>
      </c>
      <c r="B93" s="20">
        <v>2357334</v>
      </c>
      <c r="C93" t="s">
        <v>292</v>
      </c>
    </row>
    <row r="94" spans="1:3" x14ac:dyDescent="0.35">
      <c r="A94" t="s">
        <v>114</v>
      </c>
      <c r="B94" s="20">
        <v>5364086</v>
      </c>
      <c r="C94" t="s">
        <v>293</v>
      </c>
    </row>
    <row r="95" spans="1:3" x14ac:dyDescent="0.35">
      <c r="A95" t="s">
        <v>115</v>
      </c>
      <c r="B95" s="20">
        <v>1706914</v>
      </c>
      <c r="C95" t="s">
        <v>294</v>
      </c>
    </row>
    <row r="96" spans="1:3" x14ac:dyDescent="0.35">
      <c r="A96" t="s">
        <v>116</v>
      </c>
      <c r="B96" s="20">
        <v>3485073</v>
      </c>
      <c r="C96" t="s">
        <v>295</v>
      </c>
    </row>
    <row r="97" spans="1:3" x14ac:dyDescent="0.35">
      <c r="A97" t="s">
        <v>117</v>
      </c>
      <c r="B97" s="20">
        <v>1207026</v>
      </c>
      <c r="C97" t="s">
        <v>296</v>
      </c>
    </row>
    <row r="98" spans="1:3" x14ac:dyDescent="0.35">
      <c r="A98" t="s">
        <v>118</v>
      </c>
      <c r="B98" s="20">
        <v>1952909</v>
      </c>
      <c r="C98" t="s">
        <v>297</v>
      </c>
    </row>
    <row r="99" spans="1:3" x14ac:dyDescent="0.35">
      <c r="A99" t="s">
        <v>119</v>
      </c>
      <c r="B99" s="20">
        <v>1354176</v>
      </c>
      <c r="C99" t="s">
        <v>298</v>
      </c>
    </row>
    <row r="100" spans="1:3" x14ac:dyDescent="0.35">
      <c r="A100" t="s">
        <v>120</v>
      </c>
      <c r="B100" s="20">
        <v>866118</v>
      </c>
      <c r="C100" t="s">
        <v>299</v>
      </c>
    </row>
    <row r="101" spans="1:3" x14ac:dyDescent="0.35">
      <c r="A101" t="s">
        <v>121</v>
      </c>
      <c r="B101" s="20">
        <v>1697214</v>
      </c>
      <c r="C101" t="s">
        <v>300</v>
      </c>
    </row>
    <row r="102" spans="1:3" x14ac:dyDescent="0.35">
      <c r="A102" t="s">
        <v>122</v>
      </c>
      <c r="B102" s="20">
        <v>1095342</v>
      </c>
      <c r="C102" t="s">
        <v>301</v>
      </c>
    </row>
    <row r="103" spans="1:3" x14ac:dyDescent="0.35">
      <c r="A103" t="s">
        <v>123</v>
      </c>
      <c r="B103" s="20">
        <v>1005031</v>
      </c>
      <c r="C103" t="s">
        <v>302</v>
      </c>
    </row>
    <row r="104" spans="1:3" x14ac:dyDescent="0.35">
      <c r="A104" t="s">
        <v>124</v>
      </c>
      <c r="B104" s="20">
        <v>1685628</v>
      </c>
      <c r="C104" t="s">
        <v>303</v>
      </c>
    </row>
    <row r="105" spans="1:3" x14ac:dyDescent="0.35">
      <c r="A105" t="s">
        <v>125</v>
      </c>
      <c r="B105" s="20">
        <v>2045957</v>
      </c>
      <c r="C105" t="s">
        <v>304</v>
      </c>
    </row>
    <row r="106" spans="1:3" x14ac:dyDescent="0.35">
      <c r="A106" t="s">
        <v>126</v>
      </c>
      <c r="B106" s="20">
        <v>206408</v>
      </c>
      <c r="C106" t="s">
        <v>305</v>
      </c>
    </row>
    <row r="107" spans="1:3" x14ac:dyDescent="0.35">
      <c r="A107" t="s">
        <v>127</v>
      </c>
      <c r="B107" s="20">
        <v>2003953</v>
      </c>
      <c r="C107" t="s">
        <v>306</v>
      </c>
    </row>
    <row r="108" spans="1:3" x14ac:dyDescent="0.35">
      <c r="A108" t="s">
        <v>128</v>
      </c>
      <c r="B108" s="20">
        <v>2810390</v>
      </c>
      <c r="C108" t="s">
        <v>307</v>
      </c>
    </row>
    <row r="109" spans="1:3" x14ac:dyDescent="0.35">
      <c r="A109" t="s">
        <v>129</v>
      </c>
      <c r="B109" s="20">
        <v>2319096</v>
      </c>
      <c r="C109" t="s">
        <v>308</v>
      </c>
    </row>
    <row r="110" spans="1:3" x14ac:dyDescent="0.35">
      <c r="A110" t="s">
        <v>130</v>
      </c>
      <c r="B110" s="20">
        <v>4114255</v>
      </c>
      <c r="C110" t="s">
        <v>309</v>
      </c>
    </row>
    <row r="111" spans="1:3" x14ac:dyDescent="0.35">
      <c r="A111" t="s">
        <v>131</v>
      </c>
      <c r="B111" s="20">
        <v>2119773</v>
      </c>
      <c r="C111" t="s">
        <v>310</v>
      </c>
    </row>
    <row r="112" spans="1:3" x14ac:dyDescent="0.35">
      <c r="A112" t="s">
        <v>132</v>
      </c>
      <c r="B112" s="20">
        <v>783918</v>
      </c>
      <c r="C112" t="s">
        <v>311</v>
      </c>
    </row>
    <row r="113" spans="1:3" x14ac:dyDescent="0.35">
      <c r="A113" t="s">
        <v>133</v>
      </c>
      <c r="B113" s="20">
        <v>1323667</v>
      </c>
      <c r="C113" t="s">
        <v>312</v>
      </c>
    </row>
    <row r="114" spans="1:3" x14ac:dyDescent="0.35">
      <c r="A114" t="s">
        <v>134</v>
      </c>
      <c r="B114" s="20">
        <v>3798383</v>
      </c>
      <c r="C114" t="s">
        <v>313</v>
      </c>
    </row>
    <row r="115" spans="1:3" x14ac:dyDescent="0.35">
      <c r="A115" t="s">
        <v>135</v>
      </c>
      <c r="B115" s="20">
        <v>1422048</v>
      </c>
      <c r="C115" t="s">
        <v>314</v>
      </c>
    </row>
    <row r="116" spans="1:3" x14ac:dyDescent="0.35">
      <c r="A116" t="s">
        <v>136</v>
      </c>
      <c r="B116" s="20">
        <v>1391959</v>
      </c>
      <c r="C116" t="s">
        <v>315</v>
      </c>
    </row>
    <row r="117" spans="1:3" x14ac:dyDescent="0.35">
      <c r="A117" t="s">
        <v>137</v>
      </c>
      <c r="B117" s="20">
        <v>1687191</v>
      </c>
      <c r="C117" t="s">
        <v>316</v>
      </c>
    </row>
    <row r="118" spans="1:3" x14ac:dyDescent="0.35">
      <c r="A118" t="s">
        <v>138</v>
      </c>
      <c r="B118" s="20">
        <v>1253167</v>
      </c>
      <c r="C118" t="s">
        <v>317</v>
      </c>
    </row>
    <row r="119" spans="1:3" x14ac:dyDescent="0.35">
      <c r="A119" t="s">
        <v>139</v>
      </c>
      <c r="B119" s="20">
        <v>2388693</v>
      </c>
      <c r="C119" t="s">
        <v>318</v>
      </c>
    </row>
    <row r="120" spans="1:3" x14ac:dyDescent="0.35">
      <c r="A120" t="s">
        <v>140</v>
      </c>
      <c r="B120" s="20">
        <v>1464343</v>
      </c>
      <c r="C120" t="s">
        <v>319</v>
      </c>
    </row>
    <row r="121" spans="1:3" x14ac:dyDescent="0.35">
      <c r="A121" t="s">
        <v>141</v>
      </c>
      <c r="B121" s="20">
        <v>5386737</v>
      </c>
      <c r="C121" t="s">
        <v>320</v>
      </c>
    </row>
    <row r="122" spans="1:3" x14ac:dyDescent="0.35">
      <c r="A122" t="s">
        <v>142</v>
      </c>
      <c r="B122" s="20">
        <v>1951557</v>
      </c>
      <c r="C122" t="s">
        <v>321</v>
      </c>
    </row>
    <row r="123" spans="1:3" x14ac:dyDescent="0.35">
      <c r="A123" t="s">
        <v>143</v>
      </c>
      <c r="B123" s="20">
        <v>1285467</v>
      </c>
      <c r="C123" t="s">
        <v>322</v>
      </c>
    </row>
    <row r="124" spans="1:3" x14ac:dyDescent="0.35">
      <c r="A124" t="s">
        <v>144</v>
      </c>
      <c r="B124" s="20">
        <v>2025591</v>
      </c>
      <c r="C124" t="s">
        <v>323</v>
      </c>
    </row>
    <row r="125" spans="1:3" x14ac:dyDescent="0.35">
      <c r="A125" t="s">
        <v>145</v>
      </c>
      <c r="B125" s="20">
        <v>4960045</v>
      </c>
      <c r="C125" t="s">
        <v>324</v>
      </c>
    </row>
    <row r="126" spans="1:3" x14ac:dyDescent="0.35">
      <c r="A126" t="s">
        <v>146</v>
      </c>
      <c r="B126" s="20">
        <v>2384328</v>
      </c>
      <c r="C126" t="s">
        <v>325</v>
      </c>
    </row>
    <row r="127" spans="1:3" x14ac:dyDescent="0.35">
      <c r="A127" t="s">
        <v>147</v>
      </c>
      <c r="B127" s="20">
        <v>6075177</v>
      </c>
      <c r="C127" t="s">
        <v>326</v>
      </c>
    </row>
    <row r="128" spans="1:3" x14ac:dyDescent="0.35">
      <c r="A128" t="s">
        <v>148</v>
      </c>
      <c r="B128" s="20">
        <v>1121284</v>
      </c>
      <c r="C128" t="s">
        <v>327</v>
      </c>
    </row>
    <row r="129" spans="1:3" x14ac:dyDescent="0.35">
      <c r="A129" t="s">
        <v>149</v>
      </c>
      <c r="B129" s="20">
        <v>1169909</v>
      </c>
      <c r="C129" t="s">
        <v>328</v>
      </c>
    </row>
    <row r="130" spans="1:3" x14ac:dyDescent="0.35">
      <c r="A130" t="s">
        <v>150</v>
      </c>
      <c r="B130" s="20">
        <v>1755097</v>
      </c>
      <c r="C130" t="s">
        <v>329</v>
      </c>
    </row>
    <row r="131" spans="1:3" x14ac:dyDescent="0.35">
      <c r="A131" t="s">
        <v>151</v>
      </c>
      <c r="B131" s="20">
        <v>1177567</v>
      </c>
      <c r="C131" t="s">
        <v>330</v>
      </c>
    </row>
    <row r="132" spans="1:3" x14ac:dyDescent="0.35">
      <c r="A132" t="s">
        <v>152</v>
      </c>
      <c r="B132" s="20">
        <v>994936</v>
      </c>
      <c r="C132" t="s">
        <v>331</v>
      </c>
    </row>
    <row r="133" spans="1:3" x14ac:dyDescent="0.35">
      <c r="A133" t="s">
        <v>153</v>
      </c>
      <c r="B133" s="20">
        <v>1260132</v>
      </c>
      <c r="C133" t="s">
        <v>332</v>
      </c>
    </row>
    <row r="134" spans="1:3" x14ac:dyDescent="0.35">
      <c r="A134" t="s">
        <v>154</v>
      </c>
      <c r="B134" s="20">
        <v>2227967</v>
      </c>
      <c r="C134" t="s">
        <v>333</v>
      </c>
    </row>
    <row r="135" spans="1:3" x14ac:dyDescent="0.35">
      <c r="A135" t="s">
        <v>155</v>
      </c>
      <c r="B135" s="20">
        <v>1438259</v>
      </c>
      <c r="C135" t="s">
        <v>334</v>
      </c>
    </row>
    <row r="136" spans="1:3" x14ac:dyDescent="0.35">
      <c r="A136" t="s">
        <v>156</v>
      </c>
      <c r="B136" s="20">
        <v>2507665</v>
      </c>
      <c r="C136" t="s">
        <v>335</v>
      </c>
    </row>
    <row r="137" spans="1:3" x14ac:dyDescent="0.35">
      <c r="A137" t="s">
        <v>157</v>
      </c>
      <c r="B137" s="20">
        <v>2177567</v>
      </c>
      <c r="C137" t="s">
        <v>336</v>
      </c>
    </row>
    <row r="138" spans="1:3" x14ac:dyDescent="0.35">
      <c r="A138" t="s">
        <v>158</v>
      </c>
      <c r="B138" s="20">
        <v>1655719</v>
      </c>
      <c r="C138" t="s">
        <v>337</v>
      </c>
    </row>
    <row r="139" spans="1:3" x14ac:dyDescent="0.35">
      <c r="A139" t="s">
        <v>159</v>
      </c>
      <c r="B139" s="20">
        <v>1973214</v>
      </c>
      <c r="C139" t="s">
        <v>338</v>
      </c>
    </row>
    <row r="140" spans="1:3" x14ac:dyDescent="0.35">
      <c r="A140" t="s">
        <v>160</v>
      </c>
      <c r="B140" s="20">
        <v>1252767</v>
      </c>
      <c r="C140" t="s">
        <v>339</v>
      </c>
    </row>
    <row r="141" spans="1:3" x14ac:dyDescent="0.35">
      <c r="A141" t="s">
        <v>161</v>
      </c>
      <c r="B141" s="20">
        <v>3398430</v>
      </c>
      <c r="C141" t="s">
        <v>340</v>
      </c>
    </row>
    <row r="142" spans="1:3" x14ac:dyDescent="0.35">
      <c r="A142" t="s">
        <v>162</v>
      </c>
      <c r="B142" s="20">
        <v>761782</v>
      </c>
      <c r="C142" t="s">
        <v>341</v>
      </c>
    </row>
    <row r="143" spans="1:3" x14ac:dyDescent="0.35">
      <c r="A143" t="s">
        <v>163</v>
      </c>
      <c r="B143" s="20">
        <v>2212835</v>
      </c>
      <c r="C143" t="s">
        <v>342</v>
      </c>
    </row>
    <row r="144" spans="1:3" x14ac:dyDescent="0.35">
      <c r="A144" t="s">
        <v>164</v>
      </c>
      <c r="B144" s="20">
        <v>5024000</v>
      </c>
      <c r="C144" t="s">
        <v>343</v>
      </c>
    </row>
    <row r="145" spans="1:3" x14ac:dyDescent="0.35">
      <c r="A145" t="s">
        <v>165</v>
      </c>
      <c r="B145" s="20">
        <v>2012305</v>
      </c>
      <c r="C145" t="s">
        <v>344</v>
      </c>
    </row>
    <row r="146" spans="1:3" x14ac:dyDescent="0.35">
      <c r="A146" t="s">
        <v>166</v>
      </c>
      <c r="B146" s="20">
        <v>1739737</v>
      </c>
      <c r="C146" t="s">
        <v>345</v>
      </c>
    </row>
    <row r="147" spans="1:3" x14ac:dyDescent="0.35">
      <c r="A147" t="s">
        <v>167</v>
      </c>
      <c r="B147" s="20">
        <v>2421506</v>
      </c>
      <c r="C147" t="s">
        <v>346</v>
      </c>
    </row>
    <row r="148" spans="1:3" x14ac:dyDescent="0.35">
      <c r="A148" t="s">
        <v>168</v>
      </c>
      <c r="B148" s="20">
        <v>2772576</v>
      </c>
      <c r="C148" t="s">
        <v>347</v>
      </c>
    </row>
    <row r="149" spans="1:3" x14ac:dyDescent="0.35">
      <c r="A149" t="s">
        <v>169</v>
      </c>
      <c r="B149" s="20">
        <v>724612</v>
      </c>
      <c r="C149" t="s">
        <v>348</v>
      </c>
    </row>
    <row r="150" spans="1:3" x14ac:dyDescent="0.35">
      <c r="A150" t="s">
        <v>170</v>
      </c>
      <c r="B150" s="20">
        <v>2738063</v>
      </c>
      <c r="C150" t="s">
        <v>349</v>
      </c>
    </row>
    <row r="151" spans="1:3" x14ac:dyDescent="0.35">
      <c r="A151" t="s">
        <v>171</v>
      </c>
      <c r="B151" s="20">
        <v>610750</v>
      </c>
      <c r="C151" t="s">
        <v>350</v>
      </c>
    </row>
    <row r="152" spans="1:3" x14ac:dyDescent="0.35">
      <c r="A152" t="s">
        <v>172</v>
      </c>
      <c r="B152" s="20">
        <v>2093393</v>
      </c>
      <c r="C152" t="s">
        <v>351</v>
      </c>
    </row>
    <row r="153" spans="1:3" x14ac:dyDescent="0.35">
      <c r="A153" t="s">
        <v>173</v>
      </c>
      <c r="B153" s="20">
        <v>3626617</v>
      </c>
      <c r="C153" t="s">
        <v>352</v>
      </c>
    </row>
    <row r="154" spans="1:3" x14ac:dyDescent="0.35">
      <c r="A154" t="s">
        <v>174</v>
      </c>
      <c r="B154" s="20">
        <v>1112947</v>
      </c>
      <c r="C154" t="s">
        <v>353</v>
      </c>
    </row>
    <row r="156" spans="1:3" x14ac:dyDescent="0.35">
      <c r="B156" s="20"/>
    </row>
    <row r="167" spans="1:1" x14ac:dyDescent="0.35">
      <c r="A167" t="s">
        <v>183</v>
      </c>
    </row>
    <row r="168" spans="1:1" x14ac:dyDescent="0.35">
      <c r="A168" t="s">
        <v>184</v>
      </c>
    </row>
    <row r="171" spans="1:1" x14ac:dyDescent="0.35">
      <c r="A171" t="s">
        <v>185</v>
      </c>
    </row>
    <row r="172" spans="1:1" x14ac:dyDescent="0.35">
      <c r="A172" t="s">
        <v>186</v>
      </c>
    </row>
  </sheetData>
  <sheetProtection algorithmName="SHA-512" hashValue="Fkwb0tIBPSB6/ZkHSNog5jGngTjDtNou18ZQ4IiXI2LnWtVsZb3coZ+vZphytkQ2bZ+YZ9HpOXZJK5yNjmhZRw==" saltValue="KrhOuhViVupjtTR7ek19NA==" spinCount="100000"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5E388-805F-4122-B2AB-5FC4D675CB0E}">
  <sheetPr>
    <tabColor theme="0" tint="-4.9989318521683403E-2"/>
  </sheetPr>
  <dimension ref="A1:R14"/>
  <sheetViews>
    <sheetView workbookViewId="0">
      <selection activeCell="A6" sqref="A6"/>
    </sheetView>
  </sheetViews>
  <sheetFormatPr defaultRowHeight="14.5" x14ac:dyDescent="0.35"/>
  <sheetData>
    <row r="1" spans="1:18" x14ac:dyDescent="0.35">
      <c r="A1" t="s">
        <v>193</v>
      </c>
      <c r="B1" t="s">
        <v>198</v>
      </c>
      <c r="C1" t="s">
        <v>199</v>
      </c>
      <c r="D1" t="s">
        <v>354</v>
      </c>
      <c r="E1" t="s">
        <v>355</v>
      </c>
      <c r="F1" t="s">
        <v>355</v>
      </c>
      <c r="G1" t="s">
        <v>356</v>
      </c>
      <c r="H1" t="s">
        <v>356</v>
      </c>
      <c r="I1" t="s">
        <v>356</v>
      </c>
      <c r="J1" t="s">
        <v>356</v>
      </c>
      <c r="K1" t="s">
        <v>356</v>
      </c>
      <c r="L1" t="s">
        <v>356</v>
      </c>
      <c r="M1" t="s">
        <v>356</v>
      </c>
      <c r="N1" t="s">
        <v>356</v>
      </c>
      <c r="O1" t="s">
        <v>357</v>
      </c>
      <c r="P1" t="s">
        <v>357</v>
      </c>
      <c r="Q1" t="s">
        <v>358</v>
      </c>
      <c r="R1" s="27" t="s">
        <v>358</v>
      </c>
    </row>
    <row r="2" spans="1:18" x14ac:dyDescent="0.35">
      <c r="A2" t="s">
        <v>194</v>
      </c>
      <c r="B2">
        <v>1</v>
      </c>
      <c r="C2">
        <v>1</v>
      </c>
      <c r="D2">
        <v>1</v>
      </c>
      <c r="E2">
        <v>1</v>
      </c>
      <c r="F2">
        <v>2</v>
      </c>
      <c r="G2">
        <v>1</v>
      </c>
      <c r="H2">
        <v>2</v>
      </c>
      <c r="I2">
        <v>3</v>
      </c>
      <c r="J2">
        <v>4</v>
      </c>
      <c r="K2">
        <v>5</v>
      </c>
      <c r="L2">
        <v>6</v>
      </c>
      <c r="M2">
        <v>7</v>
      </c>
      <c r="N2">
        <v>8</v>
      </c>
      <c r="O2">
        <v>1</v>
      </c>
      <c r="P2">
        <v>2</v>
      </c>
      <c r="Q2">
        <v>1</v>
      </c>
      <c r="R2" s="27">
        <v>2</v>
      </c>
    </row>
    <row r="3" spans="1:18" x14ac:dyDescent="0.35">
      <c r="A3" t="s">
        <v>195</v>
      </c>
      <c r="B3" t="str">
        <f>B1&amp;"."&amp;B2</f>
        <v>LANAME.1</v>
      </c>
      <c r="C3" t="str">
        <f t="shared" ref="C3:R3" si="0">C1&amp;"."&amp;C2</f>
        <v>LAONSCODE.1</v>
      </c>
      <c r="D3" t="str">
        <f t="shared" si="0"/>
        <v>FUND.1</v>
      </c>
      <c r="E3" t="str">
        <f t="shared" si="0"/>
        <v>CONTACT.1</v>
      </c>
      <c r="F3" t="str">
        <f t="shared" si="0"/>
        <v>CONTACT.2</v>
      </c>
      <c r="G3" t="str">
        <f t="shared" si="0"/>
        <v>SPEND.1</v>
      </c>
      <c r="H3" t="str">
        <f t="shared" si="0"/>
        <v>SPEND.2</v>
      </c>
      <c r="I3" t="str">
        <f t="shared" si="0"/>
        <v>SPEND.3</v>
      </c>
      <c r="J3" t="str">
        <f t="shared" si="0"/>
        <v>SPEND.4</v>
      </c>
      <c r="K3" t="str">
        <f t="shared" si="0"/>
        <v>SPEND.5</v>
      </c>
      <c r="L3" t="str">
        <f t="shared" si="0"/>
        <v>SPEND.6</v>
      </c>
      <c r="M3" t="str">
        <f t="shared" si="0"/>
        <v>SPEND.7</v>
      </c>
      <c r="N3" t="str">
        <f t="shared" si="0"/>
        <v>SPEND.8</v>
      </c>
      <c r="O3" t="str">
        <f t="shared" si="0"/>
        <v>QUAL.1</v>
      </c>
      <c r="P3" t="str">
        <f t="shared" si="0"/>
        <v>QUAL.2</v>
      </c>
      <c r="Q3" t="str">
        <f t="shared" si="0"/>
        <v>OTHER.1</v>
      </c>
      <c r="R3" s="27" t="str">
        <f t="shared" si="0"/>
        <v>OTHER.2</v>
      </c>
    </row>
    <row r="4" spans="1:18" ht="58" x14ac:dyDescent="0.35">
      <c r="A4" s="22" t="s">
        <v>196</v>
      </c>
      <c r="B4" s="22" t="s">
        <v>359</v>
      </c>
      <c r="C4" s="22" t="s">
        <v>360</v>
      </c>
      <c r="D4" s="22" t="s">
        <v>370</v>
      </c>
      <c r="E4" s="22" t="s">
        <v>361</v>
      </c>
      <c r="F4" s="22" t="s">
        <v>362</v>
      </c>
      <c r="G4" s="22" t="s">
        <v>371</v>
      </c>
      <c r="H4" s="22" t="s">
        <v>363</v>
      </c>
      <c r="I4" s="22" t="s">
        <v>364</v>
      </c>
      <c r="J4" s="22" t="s">
        <v>365</v>
      </c>
      <c r="K4" s="22" t="s">
        <v>366</v>
      </c>
      <c r="L4" s="22" t="s">
        <v>367</v>
      </c>
      <c r="M4" s="22" t="s">
        <v>368</v>
      </c>
      <c r="N4" s="22" t="s">
        <v>369</v>
      </c>
      <c r="O4" s="22" t="s">
        <v>375</v>
      </c>
      <c r="P4" s="22" t="s">
        <v>376</v>
      </c>
      <c r="Q4" s="23" t="s">
        <v>372</v>
      </c>
      <c r="R4" s="24" t="s">
        <v>373</v>
      </c>
    </row>
    <row r="5" spans="1:18" x14ac:dyDescent="0.35">
      <c r="A5" t="s">
        <v>197</v>
      </c>
      <c r="B5" t="str">
        <f>IF(ISBLANK('Spend return'!B18),"BLANK",'Spend return'!B18)</f>
        <v>Milton Keynes</v>
      </c>
      <c r="C5" t="str">
        <f>IF(ISBLANK('Spend return'!B18),"BLANK",INDEX('LA Allocations'!$C$2:$C$154,MATCH('Spend return'!B18,'LA Allocations'!$A$2:$A$154,0)))</f>
        <v>E06000042</v>
      </c>
      <c r="D5">
        <f>IF(ISBLANK('Spend return'!B19),"BLANK",'Spend return'!B19)</f>
        <v>1381035</v>
      </c>
      <c r="E5" t="str">
        <f>IF(ISBLANK('Spend return'!B24),"BLANK",'Spend return'!B24)</f>
        <v>Mick Hancock</v>
      </c>
      <c r="F5" t="str">
        <f>IF(ISBLANK('Spend return'!B25),"BLANK",'Spend return'!B25)</f>
        <v>mick.hancock@milton-keynes.gov.uk</v>
      </c>
      <c r="G5" t="str">
        <f>IF(ISBLANK('Spend return'!B30),"BLANK",'Spend return'!B30)</f>
        <v>Yes - the funding has been allocated in full to adult social care</v>
      </c>
      <c r="H5" t="str">
        <f>IF(ISBLANK('Spend return'!B35),"BLANK",'Spend return'!B35)</f>
        <v>Yes - we are targeting this area</v>
      </c>
      <c r="I5" t="str">
        <f>IF(ISBLANK('Spend return'!B36),"BLANK",'Spend return'!B36)</f>
        <v>Yes - we are targeting this area</v>
      </c>
      <c r="J5" t="str">
        <f>IF(ISBLANK('Spend return'!B37),"BLANK",'Spend return'!B37)</f>
        <v>Yes - we are targeting this area</v>
      </c>
      <c r="K5">
        <f>IF(ISBLANK('Spend return'!B42),"BLANK",'Spend return'!B42)</f>
        <v>682000</v>
      </c>
      <c r="L5">
        <f>IF(ISBLANK('Spend return'!B43),"BLANK",'Spend return'!B43)</f>
        <v>500000</v>
      </c>
      <c r="M5">
        <f>IF(ISBLANK('Spend return'!B44),"BLANK",'Spend return'!B44)</f>
        <v>199035</v>
      </c>
      <c r="N5">
        <f>IF(ISBLANK('Spend return'!B45),"BLANK",'Spend return'!B45)</f>
        <v>1381035</v>
      </c>
      <c r="O5" t="str">
        <f>IF(ISBLANK('Qualitative report'!A19),"BLANK",'Qualitative report'!A19)</f>
        <v>Milton Keynes City Council is maintaining its commitment to supporting our key providers throughout 2023/24.  We are taking a system approach to ensuring that capacity is maximised throughout the year and especially during the winter period.  As a result our Market Sustainability and Improvement Fund (MSIF) is closely aligned to other funding sources such as the hospital discharge fund and Better Care Fund (BCF).  Specifically we will be ensuring that we deliver timely and appropriate hospital discharge, support our care providers and ensure that enabling functions such as equipment services are strengthened.  These are in line with the fund’s aims of supporting the workforce, reducing waiting times and enhancing provider fee rates.
We are aware that during the winter period higher than normal sickness levels can occur, stretching capacity. We will fund our existing reablement and home care services to ensure they maintain and can expand their capacity at points where resources are under pressure.  The reablement service will recruit additional staff as required (including agency staff) to ensure capacity is available.  Our home care service, which manages complex care, will also recruit additional staff as required (including agency staff).   We are committed to paying a higher rate to our home care providers both during the winter period (funded by the BCF) and also, using the MSIF, to deliver short term care for hospital discharge where capacity is stretched.  Not only do we expect these measures to manage our capacity, we anticipate that workforce retention will also improve.
We will continue to support our teams to reduce social care waiting times.  To enable this we have introduced additional funding to ensure that we are able to deliver essential community equipment, to reduce waiting times for the provision of adult social care services e.g. manual handling equipment, walking frames etc.  We have also invested further in additional support workers in our hospital social work team to ensure speedier patient flow.
Our care providers will receive additional funding to ensure capacity is maintained.  As mentioned above we are enhancing the fee rates for our home care providers.  We are also allocating approximately 50% of the MSIF to our care home providers, to ensure that they can maintain current capacity.  As evidenced in our capacity plan, our care home market is already seeing its capacity stretched, and we recognise the financial challenges that many of our providers are seeing. We are using the MSIF to pay fees above our standard rate, which also reduces waiting times.</v>
      </c>
      <c r="P5" t="str">
        <f>IF(ISBLANK('Qualitative report'!A23),"BLANK",'Qualitative report'!A23)</f>
        <v>Milton Keynes City Council is a lead partner in the Improving System Flow (ISF) programme, which focusses on admission avoidance and improving timely and appropriate hospital discharge.  This programme reports into the Joint Leadership Team (JLT), a partnership between the City Council, Integrated Care Board (ICB), CNWL (NHS community health services) and Milton Keynes University Hospital.  Through both ISF and JLT we have worked closely with our NHS colleagues to develop the NHS winter plan.  
We have agreed that ensuring sufficient capacity in our home care providers is a priority to ensure market stability and appropriate levels of support are available.  By enhancing the fee rate for providers is seen by the health and social care system in Milton Keynes as a key approach.  Similarly our approach to ensuring that 50% of the MSIF is allocated to care home providers is viewed as supporting the market and ensuring we maintain our current capacity.  We recognise that care home capacity is stretched and we are also working with care home providers to develop new care homes in Milton Keynes.  
At the same time both Milton Keynes City Council and NHS colleagues are looking to develop new pathway options in relation to hospital discharge.  Primarily this joint work is focussed on enhancing our intermediate care capacity by streamlining services and avoiding duplication, particularly in relation to discharge pathway one.  Our approach to maintaining and expanding our reablement capacity is very much aligned to this work.  We plan to merge our reablement teams with our NHS therapy led provision, upskill our reablement workforce through our joint care and therapy academy and enhance our capacity through use of the MSIF and BCF. 
Similarly, our focus on additional funding for our equipment service, jointly commissioned and funded by Milton Keynes City Council and the ICB, is aligned to ensuring that sufficient capacity is available to reduce waiting times and deliver timely hospital discharge.
Our joint working through the ISF programme is also progressing several other initiatives, including streamlining our approach to step down intermediate care beds and developing a new care transfer hub.  Both will link closely to the additional investment in our reablement capacity and home care services.</v>
      </c>
      <c r="Q5" s="25">
        <v>1</v>
      </c>
      <c r="R5" s="27" t="str">
        <f>IF(ISBLANK('Spend return'!AA65),"BLANK",'Spend return'!AA65)</f>
        <v>iwFke6</v>
      </c>
    </row>
    <row r="14" spans="1:18" x14ac:dyDescent="0.35">
      <c r="G14" s="22"/>
      <c r="H14" s="22"/>
      <c r="O14" s="22"/>
    </row>
  </sheetData>
  <sheetProtection algorithmName="SHA-512" hashValue="73AVoutWwudrl6fUY7YsLo/eMmO29xb8nHwGVmR7kNoWtI9yVZ9Zj7OOkG40mpErgwWmDDlqLIAFokJqODUtBw==" saltValue="tYQk7EWX1GdSqBwlBkoOmQ=="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C8BDD64D8F9B9F469CEA950142DA2D07" ma:contentTypeVersion="7" ma:contentTypeDescription="MKC Branded Excel Template Document" ma:contentTypeScope="" ma:versionID="7d75b767dd063f171c020d6580251469">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Props1.xml><?xml version="1.0" encoding="utf-8"?>
<ds:datastoreItem xmlns:ds="http://schemas.openxmlformats.org/officeDocument/2006/customXml" ds:itemID="{AC992771-BD05-4340-8B49-904369B8A8C5}">
  <ds:schemaRefs>
    <ds:schemaRef ds:uri="http://schemas.microsoft.com/office/2006/metadata/properties"/>
    <ds:schemaRef ds:uri="http://schemas.microsoft.com/office/2006/documentManagement/types"/>
    <ds:schemaRef ds:uri="http://purl.org/dc/dcmitype/"/>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B543229-4E1C-4695-BAEB-D1FEFD36F3E3}">
  <ds:schemaRefs>
    <ds:schemaRef ds:uri="http://schemas.microsoft.com/sharepoint/v3/contenttype/forms"/>
  </ds:schemaRefs>
</ds:datastoreItem>
</file>

<file path=customXml/itemProps3.xml><?xml version="1.0" encoding="utf-8"?>
<ds:datastoreItem xmlns:ds="http://schemas.openxmlformats.org/officeDocument/2006/customXml" ds:itemID="{E697FA1B-C445-4712-970C-096B578558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E58ECA02-DCEB-4139-8EC0-B8EECF56282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Spend return</vt:lpstr>
      <vt:lpstr>Qualitative report</vt:lpstr>
      <vt:lpstr>LA Allocations</vt: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2023-08-21T14:30:49Z</dcterms:created>
  <dcterms:modified xsi:type="dcterms:W3CDTF">2023-11-23T13:59:44Z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0x01010054A39C6B0182D84CB6645B035BA02E0800C8BDD64D8F9B9F469CEA950142DA2D07</vt:lpwstr>
  </property>
  <property fmtid="{D5CDD505-2E9C-101B-9397-08002B2CF9AE}" pid="3" name="MediaServiceImageTags">
    <vt:lpwstr/>
  </property>
  <property fmtid="{D5CDD505-2E9C-101B-9397-08002B2CF9AE}" pid="4" name="TaxCatchAll">
    <vt:lpwstr/>
  </property>
  <property fmtid="{D5CDD505-2E9C-101B-9397-08002B2CF9AE}" pid="5" name="lcf76f155ced4ddcb4097134ff3c332f">
    <vt:lpwstr/>
  </property>
</Properties>
</file>