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defaultThemeVersion="166925"/>
  <xr:revisionPtr revIDLastSave="0" documentId="13_ncr:1_{6C243007-CE57-4ADB-8C77-30BDAE28D1DE}" xr6:coauthVersionLast="36" xr6:coauthVersionMax="36" xr10:uidLastSave="{00000000-0000-0000-0000-000000000000}"/>
  <bookViews>
    <workbookView xWindow="0" yWindow="0" windowWidth="20496" windowHeight="7008" xr2:uid="{407CADB0-E0EF-4F67-978F-789357950ED5}"/>
  </bookViews>
  <sheets>
    <sheet name="Guidance" sheetId="6" r:id="rId1"/>
    <sheet name="Spend return" sheetId="2" r:id="rId2"/>
    <sheet name="Qualitative report" sheetId="3" r:id="rId3"/>
    <sheet name="LA Allocations" sheetId="4" state="hidden" r:id="rId4"/>
    <sheet name="Output" sheetId="5"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6" l="1"/>
  <c r="C29" i="6" s="1"/>
  <c r="B28" i="6"/>
  <c r="C28" i="6" s="1"/>
  <c r="B25" i="6"/>
  <c r="C25" i="6" s="1"/>
  <c r="B24" i="6"/>
  <c r="C24" i="6" s="1"/>
  <c r="B23" i="6"/>
  <c r="C23" i="6" s="1"/>
  <c r="B22" i="6"/>
  <c r="C22" i="6" s="1"/>
  <c r="B21" i="6"/>
  <c r="C21" i="6" s="1"/>
  <c r="B19" i="2"/>
  <c r="P5" i="5"/>
  <c r="O5" i="5"/>
  <c r="M5" i="5"/>
  <c r="L5" i="5"/>
  <c r="K5" i="5"/>
  <c r="J5" i="5"/>
  <c r="I5" i="5"/>
  <c r="H5" i="5"/>
  <c r="G5" i="5"/>
  <c r="F5" i="5"/>
  <c r="E5" i="5"/>
  <c r="B5" i="5"/>
  <c r="C5" i="5"/>
  <c r="R5" i="5"/>
  <c r="C3" i="5"/>
  <c r="D3" i="5"/>
  <c r="E3" i="5"/>
  <c r="F3" i="5"/>
  <c r="G3" i="5"/>
  <c r="H3" i="5"/>
  <c r="I3" i="5"/>
  <c r="J3" i="5"/>
  <c r="K3" i="5"/>
  <c r="L3" i="5"/>
  <c r="M3" i="5"/>
  <c r="N3" i="5"/>
  <c r="O3" i="5"/>
  <c r="P3" i="5"/>
  <c r="Q3" i="5"/>
  <c r="R3" i="5"/>
  <c r="B3" i="5"/>
  <c r="B45" i="2"/>
  <c r="N5" i="5" s="1"/>
  <c r="C44" i="2"/>
  <c r="C43" i="2"/>
  <c r="C42" i="2"/>
  <c r="B26" i="6" l="1"/>
  <c r="C26" i="6" s="1"/>
  <c r="D5" i="5"/>
</calcChain>
</file>

<file path=xl/sharedStrings.xml><?xml version="1.0" encoding="utf-8"?>
<sst xmlns="http://schemas.openxmlformats.org/spreadsheetml/2006/main" count="428" uniqueCount="404">
  <si>
    <t>Version 1.0</t>
  </si>
  <si>
    <t xml:space="preserve">To support with the submission process, this template makes use of data validation to check that returns have provided the information asked for. The boxes below set out each piece of information required by the template, they will turn green if the information is provided and remain red if it is not. For a local authority to submit a completed return, they should first provide all the necessary information to turn each box below green. </t>
  </si>
  <si>
    <t>Information</t>
  </si>
  <si>
    <t>Has the information been provided?</t>
  </si>
  <si>
    <t>Instructions/Guidance</t>
  </si>
  <si>
    <r>
      <t xml:space="preserve">In the spend return table, please note that </t>
    </r>
    <r>
      <rPr>
        <b/>
        <sz val="12"/>
        <color theme="1"/>
        <rFont val="Arial"/>
        <family val="2"/>
      </rPr>
      <t xml:space="preserve">all cells </t>
    </r>
    <r>
      <rPr>
        <sz val="12"/>
        <color theme="1"/>
        <rFont val="Arial"/>
        <family val="2"/>
      </rPr>
      <t xml:space="preserve">must be completed to fulfil the data validation conditions (entering £0 is acceptable but total spend across all categories must equal the local authority's grant allocation). Local authorities must enter information in the yellow cells, grey cells will be automatically populated given the information provided by the local authority. </t>
    </r>
  </si>
  <si>
    <t>(1) Please click the orange box below and select your local authority. The funding allocation for the local authority chosen will then auto-populate.</t>
  </si>
  <si>
    <t>Description</t>
  </si>
  <si>
    <t>Data Item</t>
  </si>
  <si>
    <t>Total MSIF Workforce Fund allocation</t>
  </si>
  <si>
    <t>(2) Please enter the details of the person completing this form.</t>
  </si>
  <si>
    <t>Name</t>
  </si>
  <si>
    <t>Email address</t>
  </si>
  <si>
    <t>Please select response</t>
  </si>
  <si>
    <t>Increasing workforce capacity and retention</t>
  </si>
  <si>
    <t>Total planned spend</t>
  </si>
  <si>
    <t>Total MSIF Workforce Fund spending on increasing workforce capacity and retention</t>
  </si>
  <si>
    <t>Please describe how you are using this additional funding, including how it will affect your existing capacity plans. (500 words maximum)</t>
  </si>
  <si>
    <t>https://www.england.nhs.uk/long-read/delivering-operational-resilience-across-the-nhs-this-winter/</t>
  </si>
  <si>
    <t>(1) Please describe how you are using this additional funding, including how it will affect your existing capacity plans (500 words maximum)</t>
  </si>
  <si>
    <t>Local Authority Name</t>
  </si>
  <si>
    <t>2023-24 MSIF: Workforce Fund allocation</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</si>
  <si>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</si>
  <si>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</si>
  <si>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</si>
  <si>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</si>
  <si>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</si>
  <si>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</si>
  <si>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</si>
  <si>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</si>
  <si>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</si>
  <si>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</si>
  <si>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</si>
  <si>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</si>
  <si>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</si>
  <si>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</si>
  <si>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</si>
  <si>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</si>
  <si>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</si>
  <si>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</si>
  <si>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</si>
  <si>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</si>
  <si>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</si>
  <si>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</si>
  <si>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</si>
  <si>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</si>
  <si>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</si>
  <si>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</si>
  <si>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</si>
  <si>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</si>
  <si>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</si>
  <si>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</si>
  <si>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</si>
  <si>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</si>
  <si>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</si>
  <si>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</si>
  <si>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</si>
  <si>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</si>
  <si>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</si>
  <si>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</si>
  <si>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</si>
  <si>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</si>
  <si>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</si>
  <si>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</si>
  <si>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</si>
  <si>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</si>
  <si>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</si>
  <si>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</si>
  <si>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</si>
  <si>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</si>
  <si>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</si>
  <si>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</si>
  <si>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</si>
  <si>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</si>
  <si>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</si>
  <si>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</si>
  <si>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</si>
  <si>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</si>
  <si>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</si>
  <si>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</si>
  <si>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</si>
  <si>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</si>
  <si>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</si>
  <si>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</si>
  <si>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</si>
  <si>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</si>
  <si>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</si>
  <si>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</si>
  <si>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</si>
  <si>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</si>
  <si>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</si>
  <si>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</si>
  <si>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</si>
  <si>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</si>
  <si>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</si>
  <si>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</si>
  <si>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</si>
  <si>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</si>
  <si>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</si>
  <si>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</si>
  <si>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</si>
  <si>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</si>
  <si>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</si>
  <si>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</si>
  <si>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</si>
  <si>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</si>
  <si>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</si>
  <si>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</si>
  <si>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</si>
  <si>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</si>
  <si>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</si>
  <si>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</si>
  <si>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</si>
  <si>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</si>
  <si>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</si>
  <si>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</si>
  <si>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</si>
  <si>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</si>
  <si>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</si>
  <si>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</si>
  <si>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</si>
  <si>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</si>
  <si>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</si>
  <si>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</si>
  <si>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</si>
  <si>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</si>
  <si>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</si>
  <si>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</si>
  <si>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</si>
  <si>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</si>
  <si>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</si>
  <si>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</si>
  <si>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</si>
  <si>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</si>
  <si>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</si>
  <si>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</si>
  <si>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</si>
  <si>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</si>
  <si>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</si>
  <si>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</si>
  <si>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</si>
  <si>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</si>
  <si>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</si>
  <si>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</si>
  <si>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</si>
  <si>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</si>
  <si>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</si>
  <si>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</si>
  <si>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</si>
  <si>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</si>
  <si>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</si>
  <si>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</si>
  <si>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</si>
  <si>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</si>
  <si>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</si>
  <si>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</si>
  <si>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</si>
  <si>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</si>
  <si>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</si>
  <si>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</si>
  <si>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</si>
  <si>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</si>
  <si>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</si>
  <si>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</si>
  <si>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</si>
  <si>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</si>
  <si>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</si>
  <si>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</si>
  <si>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</si>
  <si>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</si>
  <si>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</si>
  <si>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</si>
  <si>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</si>
  <si>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</si>
  <si>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</si>
  <si>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Has a local authority been selected?</t>
  </si>
  <si>
    <t>Has a name and email address been provided?</t>
  </si>
  <si>
    <t>(3) Please confirm that the MSIF Workforce Fund funding will be allocated in full to adult social care.</t>
  </si>
  <si>
    <t>Has confirmation that the MSIF Workforce Fund will be allocated in full to adult social care been provided?</t>
  </si>
  <si>
    <t>Has confirmation of the target area(s) the local authority has decided to focus on been provided?</t>
  </si>
  <si>
    <t>Has confirmation of the planned spend on each target area as part of the MSIF Workforce Fund been provided?</t>
  </si>
  <si>
    <t>Does the total planned spend match the total funding allocation?</t>
  </si>
  <si>
    <t>Has the local authority provided a description of how they plan to use the additional funding?</t>
  </si>
  <si>
    <t>Yes - the funding has been allocated in full to adult social care</t>
  </si>
  <si>
    <t>No - the funding has not been allocated in full to adult social care</t>
  </si>
  <si>
    <t>Yes - we are targeting this area</t>
  </si>
  <si>
    <t>No - we are not targeting this area</t>
  </si>
  <si>
    <t>(4) Please confirm which of the target areas the local authority has decided to focus their MSIF Workforce Fund activity on (note that more than one target area can be chosen).</t>
  </si>
  <si>
    <t>(2) How do your capacity plans and planned use of the fund outlined in question 1 align with NHS winter plans? (500 words maximum)</t>
  </si>
  <si>
    <t>Increasing fee rates paid to ASC providers</t>
  </si>
  <si>
    <t>Reducing ASC waiting times</t>
  </si>
  <si>
    <t>Total MSIF Worforce Fund spending on increasing fee rates paid to ASC providers</t>
  </si>
  <si>
    <t>Total MSIF Workforce Fund spending on reducing ASC waiting times</t>
  </si>
  <si>
    <t>CATEGORY</t>
  </si>
  <si>
    <t>INDEX VALUES</t>
  </si>
  <si>
    <t>COMPOSITE</t>
  </si>
  <si>
    <t>NAMES</t>
  </si>
  <si>
    <t>VALUES</t>
  </si>
  <si>
    <t>LANAME</t>
  </si>
  <si>
    <t>LAONSCODE</t>
  </si>
  <si>
    <t>ONS Code</t>
  </si>
  <si>
    <t>E09000002</t>
  </si>
  <si>
    <t>E09000003</t>
  </si>
  <si>
    <t>E08000016</t>
  </si>
  <si>
    <t>E06000022</t>
  </si>
  <si>
    <t>E06000055</t>
  </si>
  <si>
    <t>E09000004</t>
  </si>
  <si>
    <t>E08000025</t>
  </si>
  <si>
    <t>E06000008</t>
  </si>
  <si>
    <t>E06000009</t>
  </si>
  <si>
    <t>E08000001</t>
  </si>
  <si>
    <t>E06000058</t>
  </si>
  <si>
    <t>E06000036</t>
  </si>
  <si>
    <t>E08000032</t>
  </si>
  <si>
    <t>E09000005</t>
  </si>
  <si>
    <t>E06000043</t>
  </si>
  <si>
    <t>E06000023</t>
  </si>
  <si>
    <t>E09000006</t>
  </si>
  <si>
    <t>E06000060</t>
  </si>
  <si>
    <t>E08000002</t>
  </si>
  <si>
    <t>E08000033</t>
  </si>
  <si>
    <t>E10000003</t>
  </si>
  <si>
    <t>E09000007</t>
  </si>
  <si>
    <t>E06000056</t>
  </si>
  <si>
    <t>E06000049</t>
  </si>
  <si>
    <t>E06000050</t>
  </si>
  <si>
    <t>E09000001</t>
  </si>
  <si>
    <t>E06000052</t>
  </si>
  <si>
    <t>E06000047</t>
  </si>
  <si>
    <t>E08000026</t>
  </si>
  <si>
    <t>E09000008</t>
  </si>
  <si>
    <t>E06000063</t>
  </si>
  <si>
    <t>E06000005</t>
  </si>
  <si>
    <t>E06000015</t>
  </si>
  <si>
    <t>E10000007</t>
  </si>
  <si>
    <t>E10000008</t>
  </si>
  <si>
    <t>E08000017</t>
  </si>
  <si>
    <t>E06000059</t>
  </si>
  <si>
    <t>E08000027</t>
  </si>
  <si>
    <t>E09000009</t>
  </si>
  <si>
    <t>E06000011</t>
  </si>
  <si>
    <t>E10000011</t>
  </si>
  <si>
    <t>E09000010</t>
  </si>
  <si>
    <t>E10000012</t>
  </si>
  <si>
    <t>E08000037</t>
  </si>
  <si>
    <t>E10000013</t>
  </si>
  <si>
    <t>E09000011</t>
  </si>
  <si>
    <t>E09000012</t>
  </si>
  <si>
    <t>E06000006</t>
  </si>
  <si>
    <t>E09000013</t>
  </si>
  <si>
    <t>E10000014</t>
  </si>
  <si>
    <t>E09000014</t>
  </si>
  <si>
    <t>E09000015</t>
  </si>
  <si>
    <t>E06000001</t>
  </si>
  <si>
    <t>E09000016</t>
  </si>
  <si>
    <t>E06000019</t>
  </si>
  <si>
    <t>E10000015</t>
  </si>
  <si>
    <t>E09000017</t>
  </si>
  <si>
    <t>E09000018</t>
  </si>
  <si>
    <t>E06000046</t>
  </si>
  <si>
    <t>E06000053</t>
  </si>
  <si>
    <t>E09000019</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</si>
  <si>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</si>
  <si>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</si>
  <si>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</si>
  <si>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</si>
  <si>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</si>
  <si>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</si>
  <si>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</si>
  <si>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</si>
  <si>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</si>
  <si>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</si>
  <si>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</si>
  <si>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</si>
  <si>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</si>
  <si>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</si>
  <si>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</si>
  <si>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</si>
  <si>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</si>
  <si>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</si>
  <si>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</si>
  <si>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</si>
  <si>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</si>
  <si>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</si>
  <si>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</si>
  <si>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</si>
  <si>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</si>
  <si>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E06000061</t>
  </si>
  <si>
    <t>E06000024</t>
  </si>
  <si>
    <t>E08000022</t>
  </si>
  <si>
    <t>E06000065</t>
  </si>
  <si>
    <t>E06000057</t>
  </si>
  <si>
    <t>E06000018</t>
  </si>
  <si>
    <t>E10000024</t>
  </si>
  <si>
    <t>E08000004</t>
  </si>
  <si>
    <t>E10000025</t>
  </si>
  <si>
    <t>E06000031</t>
  </si>
  <si>
    <t>E06000026</t>
  </si>
  <si>
    <t>E06000044</t>
  </si>
  <si>
    <t>E06000038</t>
  </si>
  <si>
    <t>E09000026</t>
  </si>
  <si>
    <t>E06000003</t>
  </si>
  <si>
    <t>E09000027</t>
  </si>
  <si>
    <t>E08000005</t>
  </si>
  <si>
    <t>E08000018</t>
  </si>
  <si>
    <t>E06000017</t>
  </si>
  <si>
    <t>E08000006</t>
  </si>
  <si>
    <t>E08000028</t>
  </si>
  <si>
    <t>E08000014</t>
  </si>
  <si>
    <t>E08000019</t>
  </si>
  <si>
    <t>E06000051</t>
  </si>
  <si>
    <t>E06000039</t>
  </si>
  <si>
    <t>E08000029</t>
  </si>
  <si>
    <t>E06000066</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</si>
  <si>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</si>
  <si>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</si>
  <si>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</si>
  <si>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</si>
  <si>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</si>
  <si>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</si>
  <si>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</si>
  <si>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</si>
  <si>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</si>
  <si>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</si>
  <si>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</si>
  <si>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</si>
  <si>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</si>
  <si>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</si>
  <si>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</si>
  <si>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</si>
  <si>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E06000020</t>
  </si>
  <si>
    <t>E06000034</t>
  </si>
  <si>
    <t>E06000027</t>
  </si>
  <si>
    <t>E09000030</t>
  </si>
  <si>
    <t>E08000009</t>
  </si>
  <si>
    <t>E08000036</t>
  </si>
  <si>
    <t>E08000030</t>
  </si>
  <si>
    <t>E09000031</t>
  </si>
  <si>
    <t>E09000032</t>
  </si>
  <si>
    <t>E06000007</t>
  </si>
  <si>
    <t>E10000031</t>
  </si>
  <si>
    <t>E06000037</t>
  </si>
  <si>
    <t>E06000062</t>
  </si>
  <si>
    <t>E10000032</t>
  </si>
  <si>
    <t>E09000033</t>
  </si>
  <si>
    <t>E06000064</t>
  </si>
  <si>
    <t>E08000010</t>
  </si>
  <si>
    <t>E06000054</t>
  </si>
  <si>
    <t>E06000040</t>
  </si>
  <si>
    <t>E08000015</t>
  </si>
  <si>
    <t>E06000041</t>
  </si>
  <si>
    <t>E08000031</t>
  </si>
  <si>
    <t>E10000034</t>
  </si>
  <si>
    <t>E06000014</t>
  </si>
  <si>
    <t>FUND</t>
  </si>
  <si>
    <t>CONTACT</t>
  </si>
  <si>
    <t>SPEND</t>
  </si>
  <si>
    <t>QUAL</t>
  </si>
  <si>
    <t>OTHER</t>
  </si>
  <si>
    <t>laname</t>
  </si>
  <si>
    <t>laonscode</t>
  </si>
  <si>
    <t>contact_name</t>
  </si>
  <si>
    <t>contact_email</t>
  </si>
  <si>
    <t>target_area_fee_rates</t>
  </si>
  <si>
    <t>target_area_workforce</t>
  </si>
  <si>
    <t>target_area_waiting_times</t>
  </si>
  <si>
    <t>planned_spend_fee_rates</t>
  </si>
  <si>
    <t>planned_spend_workforce</t>
  </si>
  <si>
    <t>planned_spend_waiting_times</t>
  </si>
  <si>
    <t>planned_spend_total</t>
  </si>
  <si>
    <t>MSIF_WF_fund_alloc</t>
  </si>
  <si>
    <t>MSIF_WF_fund_to_ASC</t>
  </si>
  <si>
    <t>template_version</t>
  </si>
  <si>
    <t>original_template_check</t>
  </si>
  <si>
    <t>iwFke6</t>
  </si>
  <si>
    <t>Fund_utilisation_summary</t>
  </si>
  <si>
    <t>Fund_alignment_summary</t>
  </si>
  <si>
    <t xml:space="preserve">Please use the yellow boxes below to provide summary responses (maximum 500 words) to the following questions: </t>
  </si>
  <si>
    <t xml:space="preserve">How do your capacity plans and planned use of the fund outlined in question 1 align with NHS winter plans? (500 words maximum) </t>
  </si>
  <si>
    <t>https://www.gov.uk/government/publications/market-sustainability-and-improvement-fund-workforce-fund</t>
  </si>
  <si>
    <t>Data validation</t>
  </si>
  <si>
    <t>Spend return</t>
  </si>
  <si>
    <t>Qualitative report</t>
  </si>
  <si>
    <t>Data item</t>
  </si>
  <si>
    <t xml:space="preserve">The Market Sustainability and Improvement Fund (MSIF) Workforce Fund was announced by the Department of Health and Social Care (DHSC) in July 2023. The primary purpose of the fund is to build on the existing Market Sustainability and Improvement Fund to support local authorities to make tangible improvements to adult social care (ASC) services in their area, with a particular focus on workforce pay. Further details can be found in the policy statement and grant determination: </t>
  </si>
  <si>
    <t xml:space="preserve">As set out in the policy statement, DHSC is asking local authorities to provide information by 28 September 2023, setting out how they plan to use this funding and how it aligns with with NHS Winter Plans that are to be completed by ICBs. </t>
  </si>
  <si>
    <t>The template consists of 2 sections: 
- a quantitative spend return asking local authorities to report how they plan to spend their allocation of the MSIF Workforce Fund
- a qualitative report asking local authorities to explain how they will use this additional funding, how it will affect their existing capacity plans and how these will align with NHS winter plans</t>
  </si>
  <si>
    <t>Has the local authority set out how their capacity plans and use of the funding align to NHS winter plans?</t>
  </si>
  <si>
    <t xml:space="preserve">Further details on the NHS winter plans can be found at the following link: </t>
  </si>
  <si>
    <t>Market Sustainability and Improvement Fund (MSIF) Workforce Fund: information to be reported by each local authority</t>
  </si>
  <si>
    <t>Local authority name</t>
  </si>
  <si>
    <t>(5) Please confirm your planned spend on each of the target areas as part of the Market Sustainability and Improvement Fund (MSIF) Workforce Fund.</t>
  </si>
  <si>
    <t>https://www.gov.uk/government/statistics/local-authority-revenue-expenditure-and-financing-2023-24-budget-england/local-authority-revenue-expenditure-and-financing-2023-24-budget-england</t>
  </si>
  <si>
    <r>
      <t xml:space="preserve">Local authorities are therefore asked to complete this Excel reporting template with the relevant information and return it to DHSC by </t>
    </r>
    <r>
      <rPr>
        <b/>
        <sz val="12"/>
        <color theme="1"/>
        <rFont val="Arial"/>
        <family val="2"/>
      </rPr>
      <t>11:59pm on the 28 September 2023</t>
    </r>
    <r>
      <rPr>
        <sz val="12"/>
        <color theme="1"/>
        <rFont val="Arial"/>
        <family val="2"/>
      </rPr>
      <t>. The reporting template should be submitted to the department by emailing</t>
    </r>
    <r>
      <rPr>
        <b/>
        <sz val="12"/>
        <color theme="1"/>
        <rFont val="Arial"/>
        <family val="2"/>
      </rPr>
      <t xml:space="preserve"> msifcorrespondence@dhsc.gov.uk</t>
    </r>
    <r>
      <rPr>
        <sz val="12"/>
        <color theme="1"/>
        <rFont val="Arial"/>
        <family val="2"/>
      </rPr>
      <t xml:space="preserve"> and attaching a copy.</t>
    </r>
  </si>
  <si>
    <t>Guidance</t>
  </si>
  <si>
    <t>The Market Sustainability and Improvement Fund Workforce Fund is provided on the condition that the recipient local authority allocates its full funding allocation on adult social care, as part of a large increase in planned adult social care spending. As set out in the grant determination, local authorities are required to provide a final report setting out their expenditure and activity from the MSIF Workforce Fund as part of the final MSIF return on 22 May 2024. The template for this will be published in due course.</t>
  </si>
  <si>
    <t xml:space="preserve">In June 2023, the Department for Levelling Up, Housing and Communities published local authorities' budgeted adult social care expenditure for 2023 to 2024: </t>
  </si>
  <si>
    <t>The Department of Health and Social Care will look at the increase in expenditure revenue when revenue outturn (RO) data for 2023 to 2024 is published, and make a comparison to the budgeted expenditure, to check that local authorities have used MSIF Workforce Fund as additional funding. Subsequent to that publication, we will be in touch with local authorities where we believe this expectation has not been met.</t>
  </si>
  <si>
    <t xml:space="preserve">Please complete the tables below to confirm that the local authority plans to spend the money in accordance with the grant conditions and which target area(s) the local authority has selected. Local authorities are reminded that the planned expenditure reported here is in addition to existing funding already provided through the original Market Sustainability and Improvement Fund for 2023 to 2024 and that this will be taken into account when evaluating improvement in the May 2024 report. </t>
  </si>
  <si>
    <t>As set out in the policy statement, DHSC is asking local authorities to provide information by 28 September 2023, setting out how they plan to use this funding and how it aligns with NHS winter plans that are to be completed by integrated care boards (ICBs).</t>
  </si>
  <si>
    <t>Kate Phillips</t>
  </si>
  <si>
    <t>kate.phillip@stoke.gov.uk</t>
  </si>
  <si>
    <t xml:space="preserve">Overview
Demand for out of hospital, community-based and home care services which support the home first principals and strengths-based practice have been developed such that the balance shifts from bed based more to home based care and the use of community assets and resilient communities, with appropriate changes reflected in allocation of resources
As described in our capacity plan we continue to work as an integrated and aligned system to ensure we have the right models of care and sufficient capacity in the community to enable a good flow of patients out of hospital and into appropriate forms of care in the community as quickly and safely as possible. 
Older People’s Nursing Care
Although we would expect to increase our use of extra care housing and continue to support more people to live independently at home for some people who require long term nursing care we are finding it increasingly difficult to source a bed at the rate we set originally following the Fair Cost of Care exercise. 
Average prices that are being seen in the first half of the year for new placements are in excess of £1100 per week plus FNC compared to a fee set at £900 per week. As such we intend to utilise part of the additional funding in relation to Older People's nursing beds and rates paid to providers.
There are also 170 new nursing beds coming on stream Autumn 2023 and 30 beds potentially available that have been mothballed for some time which provides have an opportunity to block book some of these beds with the providers, working in partnership the ICB.
Long Term Community Care
While the home care market has been increased in order to address lengthy waiting times and delays to hospital discharge and the large numbers of people waiting for long term home care support we are conscious of additional demand over winter linked to surge and are considering reviewing rates paid to Direct Payment recipients who employ Personal Assistants; for every hour of home care delivered in this way we will save potentially £5 per hour when compared with commissioned home care rates,
Working Age Adults Markets
The other area of pressure relating to fees we identified in our Capacity Plan was across the WAA market which is becoming increasingly fragile and a number of providers in the residential sector are serving notice on placements. 
We have launched a Cost of Care exercise with both Residential and Supported Living providers with the aim of sustaining capacity where needed, working with providers to review their business models in order to growing additional capacity to support step down where appropriate to a Supported Living option.
We will make recommendations following analysis of the Cost of Care outcomes on any in year increases to fees and hourly rates as well as considering the recurring impact as part of our annual fee setting process for 24/25. </t>
  </si>
  <si>
    <t xml:space="preserve">We are drawing on the lessons learned from winter 2022/23 to ensure we maintain an agile and responsive approach and continue to work collaboratively with our health partners and other key stakeholders including the VCSE to make best use of resources across the system and in particular the available capacity relating to social care.
Surge and winter planning is taking into account the anticipated growth/demand for acute hospital beds and the resources needed in social care and the community to support.
Protecting and Maintaining Capacity
We have strengthened our approach in hospital and the community with additional investment through the Better Care Fund to delay/defer/reduce the need for formal support thus protecting the capacity we have. 
These include:
•	Increasing support embedded in hospital wards by increasing and enhancing the Hospital Discharge service to improve system flow, support and experience
•	Increasing the range of Technology Enabled Equipment (TEC) to facilitate timely discharge and support people to remain/return home to facilitate same day discharge for 'at risk' people who live alone. 
•	Establishing 15 Community Lounges as part of the Communities Together Strategy with Locality Connectors to listen to what people need and provide place-based, person centred support and to help stop care needs escalating
As a system we have through our Winter Planning acknowledged the need to have the right resources and are working collectively to ensure continued throughput and flow out of hospital and even more importantly preventing the need for admission. 
It is important that we continue to work with Care Providers and in particular care homes to manage safe discharges and support them to manage outbreaks and reduce the risk for hospital admissions, especially if there is a surge in infectious diseases.
Market Resilience and Capacity
In addition to the additional long term bed capacity funded through MSIF we have identified BCF monies to develop a new approach to intermediate care, to extend the range of ‘step-down’ care to help people move from hospital into more appropriate settings for their needs, with the right wrap-around support for their rehabilitation and social care led reablement.
Alongside this we will ensure current capacity is maintained through commissioned home care supplemented by planned growth in the personal assistant market to support discharge processes, including further development of the use of ‘micro providers’ through Community Catalyst to deliver non-regulated activities which will continue to free up capacity in Home Care to ensure waiting lists for the service remain manageable.
We also have a contingency reserve should interim “step down” residential beds be needed to support hospital discharge and can spot purchase beds, although we believe that we should have sufficient home care capacity in the market to respond to winter surge.
a)	Conclusions
We have learned from the extreme pressures we have operated under during the last few years and have confidence in our business continuity plans and mitigations in place to manage risk, we recognise we need to maintain an agile approach to respond to the challenges winter surge can present.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</si>
</sst>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
  </numFmts>
  <fonts count="9" x14ac:knownFonts="1">
    <font>
      <sz val="11"/>
      <color theme="1"/>
      <name val="Calibri"/>
      <family val="2"/>
      <scheme val="minor"/>
    </font>
    <font>
      <b/>
      <sz val="12"/>
      <color theme="0"/>
      <name val="Arial"/>
      <family val="2"/>
    </font>
    <font>
      <sz val="11"/>
      <color theme="1"/>
      <name val="Arial"/>
      <family val="2"/>
    </font>
    <font>
      <b/>
      <sz val="12"/>
      <color theme="1"/>
      <name val="Arial"/>
      <family val="2"/>
    </font>
    <font>
      <sz val="12"/>
      <color theme="1"/>
      <name val="Arial"/>
      <family val="2"/>
    </font>
    <font>
      <u/>
      <sz val="11"/>
      <color theme="10"/>
      <name val="Calibri"/>
      <family val="2"/>
      <scheme val="minor"/>
    </font>
    <font>
      <sz val="12"/>
      <name val="Arial"/>
      <family val="2"/>
    </font>
    <font>
      <sz val="11"/>
      <color theme="0"/>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bgColor indexed="64"/>
      </patternFill>
    </fill>
  </fills>
  <borders count="1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0" fillId="2" borderId="0" xfId="0" applyFill="1"/>
    <xf numFmtId="0" fontId="0" fillId="3" borderId="0" xfId="0" applyFill="1"/>
    <xf numFmtId="0" fontId="1" fillId="3" borderId="0" xfId="0" applyFont="1" applyFill="1"/>
    <xf numFmtId="0" fontId="3" fillId="2" borderId="0" xfId="0" applyFont="1" applyFill="1"/>
    <xf numFmtId="0" fontId="0" fillId="4" borderId="4" xfId="0" applyFill="1" applyBorder="1"/>
    <xf numFmtId="0" fontId="3" fillId="5" borderId="1" xfId="0" applyFont="1" applyFill="1" applyBorder="1"/>
    <xf numFmtId="0" fontId="4" fillId="2" borderId="2" xfId="0" applyFont="1" applyFill="1" applyBorder="1"/>
    <xf numFmtId="0" fontId="4" fillId="6" borderId="6" xfId="0" applyFont="1" applyFill="1" applyBorder="1" applyProtection="1">
      <protection locked="0"/>
    </xf>
    <xf numFmtId="164" fontId="4" fillId="4" borderId="2" xfId="0" applyNumberFormat="1" applyFont="1" applyFill="1" applyBorder="1"/>
    <xf numFmtId="0" fontId="2" fillId="6" borderId="2" xfId="0" applyFont="1" applyFill="1" applyBorder="1" applyProtection="1">
      <protection locked="0"/>
    </xf>
    <xf numFmtId="0" fontId="2" fillId="6" borderId="2" xfId="0" applyFont="1" applyFill="1" applyBorder="1" applyAlignment="1" applyProtection="1">
      <alignment vertical="top"/>
      <protection locked="0"/>
    </xf>
    <xf numFmtId="0" fontId="4" fillId="2" borderId="7" xfId="0" applyFont="1" applyFill="1" applyBorder="1"/>
    <xf numFmtId="0" fontId="4" fillId="6" borderId="2" xfId="0" applyFont="1" applyFill="1" applyBorder="1" applyProtection="1">
      <protection locked="0"/>
    </xf>
    <xf numFmtId="0" fontId="4" fillId="2" borderId="5" xfId="0" applyFont="1" applyFill="1" applyBorder="1"/>
    <xf numFmtId="0" fontId="4" fillId="6" borderId="5" xfId="0" applyFont="1" applyFill="1" applyBorder="1" applyProtection="1">
      <protection locked="0"/>
    </xf>
    <xf numFmtId="165" fontId="4" fillId="6" borderId="2" xfId="0" applyNumberFormat="1" applyFont="1" applyFill="1" applyBorder="1" applyProtection="1">
      <protection locked="0"/>
    </xf>
    <xf numFmtId="0" fontId="3" fillId="2" borderId="2" xfId="0" applyFont="1" applyFill="1" applyBorder="1"/>
    <xf numFmtId="0" fontId="4" fillId="4" borderId="4" xfId="0" applyFont="1" applyFill="1" applyBorder="1"/>
    <xf numFmtId="0" fontId="0" fillId="4" borderId="5" xfId="0" applyFill="1" applyBorder="1"/>
    <xf numFmtId="164" fontId="0" fillId="0" borderId="0" xfId="0" applyNumberFormat="1"/>
    <xf numFmtId="0" fontId="4" fillId="6" borderId="2" xfId="0" applyFont="1" applyFill="1" applyBorder="1" applyAlignment="1" applyProtection="1">
      <alignment vertical="top" wrapText="1"/>
      <protection locked="0"/>
    </xf>
    <xf numFmtId="0" fontId="0" fillId="0" borderId="0" xfId="0" applyAlignment="1">
      <alignment wrapText="1"/>
    </xf>
    <xf numFmtId="0" fontId="8" fillId="0" borderId="0" xfId="0" applyFont="1" applyAlignment="1">
      <alignment wrapText="1"/>
    </xf>
    <xf numFmtId="0" fontId="7" fillId="0" borderId="0" xfId="0" applyFont="1" applyAlignment="1">
      <alignment wrapText="1"/>
    </xf>
    <xf numFmtId="166" fontId="0" fillId="0" borderId="0" xfId="0" applyNumberFormat="1"/>
    <xf numFmtId="0" fontId="7" fillId="2" borderId="0" xfId="0" applyFont="1" applyFill="1"/>
    <xf numFmtId="0" fontId="7" fillId="0" borderId="0" xfId="0" applyFont="1"/>
    <xf numFmtId="0" fontId="0" fillId="2" borderId="0" xfId="0" applyFill="1" applyProtection="1">
      <protection locked="0"/>
    </xf>
    <xf numFmtId="0" fontId="6" fillId="4" borderId="4" xfId="1" applyFont="1" applyFill="1" applyBorder="1" applyProtection="1">
      <protection locked="0"/>
    </xf>
    <xf numFmtId="0" fontId="1" fillId="3" borderId="0" xfId="0" applyFont="1" applyFill="1" applyProtection="1"/>
    <xf numFmtId="0" fontId="0" fillId="3" borderId="0" xfId="0" applyFill="1" applyProtection="1"/>
    <xf numFmtId="0" fontId="0" fillId="2" borderId="0" xfId="0" applyFill="1" applyProtection="1"/>
    <xf numFmtId="0" fontId="3" fillId="2" borderId="0" xfId="0" applyFont="1" applyFill="1" applyProtection="1"/>
    <xf numFmtId="0" fontId="0" fillId="4" borderId="4" xfId="0" applyFill="1" applyBorder="1" applyProtection="1"/>
    <xf numFmtId="0" fontId="4" fillId="2" borderId="3" xfId="0" applyFont="1" applyFill="1" applyBorder="1" applyProtection="1"/>
    <xf numFmtId="0" fontId="0" fillId="2" borderId="12" xfId="0" applyFill="1" applyBorder="1" applyProtection="1"/>
    <xf numFmtId="0" fontId="4" fillId="2" borderId="8" xfId="0" applyFont="1" applyFill="1" applyBorder="1" applyProtection="1"/>
    <xf numFmtId="0" fontId="4" fillId="2" borderId="4" xfId="0" applyFont="1" applyFill="1" applyBorder="1" applyProtection="1"/>
    <xf numFmtId="0" fontId="0" fillId="2" borderId="11" xfId="0" applyFill="1" applyBorder="1" applyProtection="1"/>
    <xf numFmtId="0" fontId="4" fillId="2" borderId="9" xfId="0" applyFont="1" applyFill="1" applyBorder="1" applyProtection="1"/>
    <xf numFmtId="0" fontId="4" fillId="2" borderId="5" xfId="0" applyFont="1" applyFill="1" applyBorder="1" applyProtection="1"/>
    <xf numFmtId="0" fontId="0" fillId="2" borderId="13" xfId="0" applyFill="1" applyBorder="1" applyProtection="1"/>
    <xf numFmtId="0" fontId="4" fillId="2" borderId="10" xfId="0" applyFont="1" applyFill="1" applyBorder="1" applyProtection="1"/>
    <xf numFmtId="0" fontId="0" fillId="2" borderId="8" xfId="0" applyFill="1" applyBorder="1" applyProtection="1"/>
    <xf numFmtId="0" fontId="0" fillId="2" borderId="10" xfId="0" applyFill="1" applyBorder="1" applyProtection="1"/>
    <xf numFmtId="0" fontId="6" fillId="2" borderId="0" xfId="0" applyFont="1" applyFill="1"/>
    <xf numFmtId="0" fontId="6" fillId="4" borderId="4" xfId="1" applyFont="1" applyFill="1" applyBorder="1" applyAlignment="1" applyProtection="1">
      <alignment wrapText="1"/>
      <protection locked="0"/>
    </xf>
    <xf numFmtId="0" fontId="4" fillId="4" borderId="3" xfId="0" applyFont="1" applyFill="1" applyBorder="1" applyAlignment="1" applyProtection="1">
      <alignment wrapText="1"/>
      <protection locked="0"/>
    </xf>
    <xf numFmtId="0" fontId="4" fillId="4" borderId="4" xfId="0" applyFont="1" applyFill="1" applyBorder="1" applyAlignment="1" applyProtection="1">
      <alignment wrapText="1"/>
      <protection locked="0"/>
    </xf>
    <xf numFmtId="0" fontId="0" fillId="4" borderId="4" xfId="0" applyFill="1" applyBorder="1" applyProtection="1">
      <protection locked="0"/>
    </xf>
    <xf numFmtId="0" fontId="4" fillId="4" borderId="5" xfId="0" applyFont="1" applyFill="1" applyBorder="1" applyAlignment="1" applyProtection="1">
      <alignment wrapText="1"/>
      <protection locked="0"/>
    </xf>
    <xf numFmtId="0" fontId="3" fillId="4" borderId="4" xfId="0" applyFont="1" applyFill="1" applyBorder="1" applyProtection="1">
      <protection locked="0"/>
    </xf>
  </cellXfs>
  <cellStyles count="2">
    <cellStyle name="Hyperlink" xfId="1" builtinId="8"/>
    <cellStyle name="Norma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market-sustainability-and-improvement-fund-workforce-fun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local-authority-revenue-expenditure-and-financing-2023-24-budget-england/local-authority-revenue-expenditure-and-financing-2023-24-budget-englan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gland.nhs.uk/long-read/delivering-operational-resilience-across-the-nhs-this-wint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3A41-F98C-4703-AF37-9168AAE9A8DD}">
  <sheetPr>
    <tabColor theme="0" tint="-4.9989318521683403E-2"/>
  </sheetPr>
  <dimension ref="A1:BL29"/>
  <sheetViews>
    <sheetView tabSelected="1" zoomScaleNormal="100" workbookViewId="0">
      <selection activeCell="A10" sqref="A10"/>
    </sheetView>
  </sheetViews>
  <sheetFormatPr defaultRowHeight="14.4" x14ac:dyDescent="0.3"/>
  <cols>
    <col min="1" max="1" width="120.6640625" style="32" customWidth="1"/>
    <col min="2" max="2" width="0" style="32" hidden="1" customWidth="1"/>
    <col min="3" max="3" width="41.33203125" style="32" customWidth="1"/>
    <col min="4" max="39" width="9.33203125" style="32"/>
    <col min="40" max="64" width="9.33203125" style="1"/>
  </cols>
  <sheetData>
    <row r="1" spans="1:39" s="2" customFormat="1" ht="15.6" x14ac:dyDescent="0.3">
      <c r="A1" s="30" t="s">
        <v>389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39" x14ac:dyDescent="0.3">
      <c r="A2" s="28"/>
      <c r="C2" s="28"/>
      <c r="D2" s="28"/>
      <c r="E2" s="28"/>
      <c r="F2" s="28"/>
      <c r="G2" s="28"/>
      <c r="H2" s="28"/>
      <c r="I2" s="28"/>
      <c r="J2" s="28"/>
      <c r="K2" s="28"/>
      <c r="L2" s="28"/>
      <c r="M2" s="28"/>
    </row>
    <row r="3" spans="1:39" ht="15.6" x14ac:dyDescent="0.3">
      <c r="A3" s="33" t="s">
        <v>0</v>
      </c>
      <c r="C3" s="28"/>
      <c r="D3" s="28"/>
      <c r="E3" s="28"/>
      <c r="F3" s="28"/>
      <c r="G3" s="28"/>
      <c r="H3" s="28"/>
      <c r="I3" s="28"/>
      <c r="J3" s="28"/>
      <c r="K3" s="28"/>
      <c r="L3" s="28"/>
      <c r="M3" s="28"/>
    </row>
    <row r="4" spans="1:39" x14ac:dyDescent="0.3">
      <c r="C4" s="28"/>
      <c r="D4" s="28"/>
      <c r="E4" s="28"/>
      <c r="F4" s="28"/>
      <c r="G4" s="28"/>
      <c r="H4" s="28"/>
      <c r="I4" s="28"/>
      <c r="J4" s="28"/>
      <c r="K4" s="28"/>
      <c r="L4" s="28"/>
      <c r="M4" s="28"/>
    </row>
    <row r="5" spans="1:39" ht="76.5" customHeight="1" x14ac:dyDescent="0.3">
      <c r="A5" s="48" t="s">
        <v>384</v>
      </c>
      <c r="C5" s="28"/>
      <c r="D5" s="28"/>
      <c r="E5" s="28"/>
      <c r="F5" s="28"/>
      <c r="G5" s="28"/>
      <c r="H5" s="28"/>
      <c r="I5" s="28"/>
      <c r="J5" s="28"/>
      <c r="K5" s="28"/>
      <c r="L5" s="28"/>
      <c r="M5" s="28"/>
    </row>
    <row r="6" spans="1:39" ht="15.6" x14ac:dyDescent="0.3">
      <c r="A6" s="29" t="s">
        <v>379</v>
      </c>
      <c r="C6" s="28"/>
      <c r="D6" s="28"/>
      <c r="E6" s="28"/>
      <c r="F6" s="28"/>
      <c r="G6" s="28"/>
      <c r="H6" s="28"/>
      <c r="I6" s="28"/>
      <c r="J6" s="28"/>
      <c r="K6" s="28"/>
      <c r="L6" s="28"/>
      <c r="M6" s="28"/>
    </row>
    <row r="7" spans="1:39" x14ac:dyDescent="0.3">
      <c r="A7" s="34"/>
      <c r="C7" s="28"/>
      <c r="D7" s="28"/>
      <c r="E7" s="28"/>
      <c r="F7" s="28"/>
      <c r="G7" s="28"/>
      <c r="H7" s="28"/>
      <c r="I7" s="28"/>
      <c r="J7" s="28"/>
      <c r="K7" s="28"/>
      <c r="L7" s="28"/>
      <c r="M7" s="28"/>
    </row>
    <row r="8" spans="1:39" ht="46.5" customHeight="1" x14ac:dyDescent="0.3">
      <c r="A8" s="49" t="s">
        <v>399</v>
      </c>
      <c r="C8" s="28"/>
      <c r="D8" s="28"/>
      <c r="E8" s="28"/>
      <c r="F8" s="28"/>
      <c r="G8" s="28"/>
      <c r="H8" s="28"/>
      <c r="I8" s="28"/>
      <c r="J8" s="28"/>
      <c r="K8" s="28"/>
      <c r="L8" s="28"/>
      <c r="M8" s="28"/>
    </row>
    <row r="9" spans="1:39" x14ac:dyDescent="0.3">
      <c r="A9" s="50"/>
      <c r="C9" s="28"/>
      <c r="D9" s="28"/>
      <c r="E9" s="28"/>
      <c r="F9" s="28"/>
      <c r="G9" s="28"/>
      <c r="H9" s="28"/>
      <c r="I9" s="28"/>
      <c r="J9" s="28"/>
      <c r="K9" s="28"/>
      <c r="L9" s="28"/>
      <c r="M9" s="28"/>
    </row>
    <row r="10" spans="1:39" ht="46.5" customHeight="1" x14ac:dyDescent="0.3">
      <c r="A10" s="49" t="s">
        <v>393</v>
      </c>
      <c r="C10" s="28"/>
      <c r="D10" s="28"/>
      <c r="E10" s="28"/>
      <c r="F10" s="28"/>
      <c r="G10" s="28"/>
      <c r="H10" s="28"/>
      <c r="I10" s="28"/>
      <c r="J10" s="28"/>
      <c r="K10" s="28"/>
      <c r="L10" s="28"/>
      <c r="M10" s="28"/>
    </row>
    <row r="11" spans="1:39" x14ac:dyDescent="0.3">
      <c r="A11" s="50"/>
      <c r="C11" s="28"/>
      <c r="D11" s="28"/>
      <c r="E11" s="28"/>
      <c r="F11" s="28"/>
      <c r="G11" s="28"/>
      <c r="H11" s="28"/>
      <c r="I11" s="28"/>
      <c r="J11" s="28"/>
      <c r="K11" s="28"/>
      <c r="L11" s="28"/>
      <c r="M11" s="28"/>
    </row>
    <row r="12" spans="1:39" ht="92.25" customHeight="1" x14ac:dyDescent="0.3">
      <c r="A12" s="49" t="s">
        <v>386</v>
      </c>
      <c r="C12" s="28"/>
      <c r="D12" s="28"/>
      <c r="E12" s="28"/>
      <c r="F12" s="28"/>
      <c r="G12" s="28"/>
      <c r="H12" s="28"/>
      <c r="I12" s="28"/>
      <c r="J12" s="28"/>
      <c r="K12" s="28"/>
      <c r="L12" s="28"/>
      <c r="M12" s="28"/>
    </row>
    <row r="13" spans="1:39" x14ac:dyDescent="0.3">
      <c r="A13" s="50"/>
      <c r="C13" s="28"/>
      <c r="D13" s="28"/>
      <c r="E13" s="28"/>
      <c r="F13" s="28"/>
      <c r="G13" s="28"/>
      <c r="H13" s="28"/>
      <c r="I13" s="28"/>
      <c r="J13" s="28"/>
      <c r="K13" s="28"/>
      <c r="L13" s="28"/>
      <c r="M13" s="28"/>
    </row>
    <row r="14" spans="1:39" ht="15.6" x14ac:dyDescent="0.3">
      <c r="A14" s="52" t="s">
        <v>380</v>
      </c>
      <c r="C14" s="28"/>
      <c r="D14" s="28"/>
      <c r="E14" s="28"/>
      <c r="F14" s="28"/>
      <c r="G14" s="28"/>
      <c r="H14" s="28"/>
      <c r="I14" s="28"/>
      <c r="J14" s="28"/>
      <c r="K14" s="28"/>
      <c r="L14" s="28"/>
      <c r="M14" s="28"/>
    </row>
    <row r="15" spans="1:39" ht="61.5" customHeight="1" x14ac:dyDescent="0.3">
      <c r="A15" s="51" t="s">
        <v>1</v>
      </c>
      <c r="C15" s="28"/>
      <c r="D15" s="28"/>
      <c r="E15" s="28"/>
      <c r="F15" s="28"/>
      <c r="G15" s="28"/>
      <c r="H15" s="28"/>
      <c r="I15" s="28"/>
      <c r="J15" s="28"/>
      <c r="K15" s="28"/>
      <c r="L15" s="28"/>
      <c r="M15" s="28"/>
    </row>
    <row r="16" spans="1:39" x14ac:dyDescent="0.3">
      <c r="A16" s="28"/>
      <c r="C16" s="28"/>
      <c r="D16" s="28"/>
      <c r="E16" s="28"/>
      <c r="F16" s="28"/>
      <c r="G16" s="28"/>
      <c r="H16" s="28"/>
      <c r="I16" s="28"/>
      <c r="J16" s="28"/>
      <c r="K16" s="28"/>
      <c r="L16" s="28"/>
      <c r="M16" s="28"/>
    </row>
    <row r="17" spans="1:13" x14ac:dyDescent="0.3">
      <c r="A17" s="28"/>
      <c r="C17" s="28"/>
      <c r="D17" s="28"/>
      <c r="E17" s="28"/>
      <c r="F17" s="28"/>
      <c r="G17" s="28"/>
      <c r="H17" s="28"/>
      <c r="I17" s="28"/>
      <c r="J17" s="28"/>
      <c r="K17" s="28"/>
      <c r="L17" s="28"/>
      <c r="M17" s="28"/>
    </row>
    <row r="18" spans="1:13" x14ac:dyDescent="0.3">
      <c r="A18" s="28"/>
      <c r="C18" s="28"/>
      <c r="D18" s="28"/>
      <c r="E18" s="28"/>
      <c r="F18" s="28"/>
      <c r="G18" s="28"/>
      <c r="H18" s="28"/>
      <c r="I18" s="28"/>
      <c r="J18" s="28"/>
      <c r="K18" s="28"/>
      <c r="L18" s="28"/>
      <c r="M18" s="28"/>
    </row>
    <row r="19" spans="1:13" ht="15.6" x14ac:dyDescent="0.3">
      <c r="A19" s="33" t="s">
        <v>2</v>
      </c>
      <c r="C19" s="33" t="s">
        <v>3</v>
      </c>
    </row>
    <row r="20" spans="1:13" ht="15.6" x14ac:dyDescent="0.3">
      <c r="A20" s="33" t="s">
        <v>381</v>
      </c>
    </row>
    <row r="21" spans="1:13" ht="15.6" x14ac:dyDescent="0.3">
      <c r="A21" s="35" t="s">
        <v>175</v>
      </c>
      <c r="B21" s="36">
        <f>IF('Spend return'!B18="",0,1)</f>
        <v>1</v>
      </c>
      <c r="C21" s="37" t="str">
        <f t="shared" ref="C21:C26" si="0">IF(B21=1,"Yes","No")</f>
        <v>Yes</v>
      </c>
    </row>
    <row r="22" spans="1:13" ht="15.6" x14ac:dyDescent="0.3">
      <c r="A22" s="38" t="s">
        <v>176</v>
      </c>
      <c r="B22" s="39">
        <f>IF(ISBLANK('Spend return'!B24),0,1)*IF(ISNUMBER(SEARCH("@",'Spend return'!B25)),1,0)</f>
        <v>1</v>
      </c>
      <c r="C22" s="40" t="str">
        <f t="shared" si="0"/>
        <v>Yes</v>
      </c>
    </row>
    <row r="23" spans="1:13" ht="15.6" x14ac:dyDescent="0.3">
      <c r="A23" s="38" t="s">
        <v>178</v>
      </c>
      <c r="B23" s="39">
        <f>IF('Spend return'!B30="Yes - the funding has been allocated in full to adult social care",1,0)</f>
        <v>1</v>
      </c>
      <c r="C23" s="40" t="str">
        <f t="shared" si="0"/>
        <v>Yes</v>
      </c>
    </row>
    <row r="24" spans="1:13" ht="15.6" x14ac:dyDescent="0.3">
      <c r="A24" s="38" t="s">
        <v>179</v>
      </c>
      <c r="B24" s="39">
        <f>IF(OR('Spend return'!B35="Yes - we are targeting this area",'Spend return'!B36="Yes - we are targeting this area",'Spend return'!B37="Yes - we are targeting this area"),1,0)</f>
        <v>1</v>
      </c>
      <c r="C24" s="40" t="str">
        <f t="shared" si="0"/>
        <v>Yes</v>
      </c>
    </row>
    <row r="25" spans="1:13" ht="15.6" x14ac:dyDescent="0.3">
      <c r="A25" s="38" t="s">
        <v>180</v>
      </c>
      <c r="B25" s="39">
        <f>IF(OR(ISTEXT('Spend return'!B42),ISBLANK('Spend return'!B42),'Spend return'!B42&lt;0),0,1)*IF(OR(ISTEXT('Spend return'!B43),ISBLANK('Spend return'!B43),'Spend return'!B43&lt;0),0,1)*IF(OR(ISTEXT('Spend return'!B44),ISBLANK('Spend return'!B44),'Spend return'!B44&lt;0),0,1)</f>
        <v>1</v>
      </c>
      <c r="C25" s="40" t="str">
        <f t="shared" si="0"/>
        <v>Yes</v>
      </c>
    </row>
    <row r="26" spans="1:13" ht="15.6" x14ac:dyDescent="0.3">
      <c r="A26" s="41" t="s">
        <v>181</v>
      </c>
      <c r="B26" s="42">
        <f>IFERROR(IF(AND('Spend return'!B45&gt;='Spend return'!B19-100,'Spend return'!B45&lt;='Spend return'!B19+100),1,0),0)</f>
        <v>1</v>
      </c>
      <c r="C26" s="43" t="str">
        <f t="shared" si="0"/>
        <v>Yes</v>
      </c>
    </row>
    <row r="27" spans="1:13" ht="15.6" x14ac:dyDescent="0.3">
      <c r="A27" s="33" t="s">
        <v>382</v>
      </c>
    </row>
    <row r="28" spans="1:13" ht="15.6" x14ac:dyDescent="0.3">
      <c r="A28" s="35" t="s">
        <v>182</v>
      </c>
      <c r="B28" s="44">
        <f>IF(ISBLANK('Qualitative report'!A19),0,1)</f>
        <v>1</v>
      </c>
      <c r="C28" s="37" t="str">
        <f>IF(B28=1,"Yes","No")</f>
        <v>Yes</v>
      </c>
    </row>
    <row r="29" spans="1:13" ht="15.6" x14ac:dyDescent="0.3">
      <c r="A29" s="41" t="s">
        <v>387</v>
      </c>
      <c r="B29" s="45">
        <f>IF(ISBLANK('Qualitative report'!A23),0,1)</f>
        <v>1</v>
      </c>
      <c r="C29" s="43" t="str">
        <f>IF(B29=1,"Yes","No")</f>
        <v>Yes</v>
      </c>
    </row>
  </sheetData>
  <sheetProtection algorithmName="SHA-512" hashValue="Bkwv0Apb1J475eKoAGfMhiyAM6FuV4itQaX/OosPfre94CrxtIr/mhJ/CyJDhqkkOfsuc/iqkz8V6Oe/aRiCJQ==" saltValue="q1bl8aQ1r6tfbj19EBGF5A==" spinCount="100000" sheet="1" objects="1" scenarios="1" selectLockedCells="1"/>
  <conditionalFormatting sqref="C21:C26">
    <cfRule type="cellIs" dxfId="3" priority="3" operator="equal">
      <formula>"No"</formula>
    </cfRule>
    <cfRule type="cellIs" dxfId="2" priority="4" operator="equal">
      <formula>"Yes"</formula>
    </cfRule>
  </conditionalFormatting>
  <conditionalFormatting sqref="C28:C29">
    <cfRule type="cellIs" dxfId="1" priority="1" operator="equal">
      <formula>"No"</formula>
    </cfRule>
    <cfRule type="cellIs" dxfId="0" priority="2" operator="equal">
      <formula>"Yes"</formula>
    </cfRule>
  </conditionalFormatting>
  <hyperlinks>
    <hyperlink ref="A6" r:id="rId1" xr:uid="{08BE796A-65E9-4C0E-A3FA-9E61E995781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DE8E-015F-4037-86FC-E9AD08FCE431}">
  <sheetPr>
    <tabColor theme="7"/>
  </sheetPr>
  <dimension ref="A1:BN65"/>
  <sheetViews>
    <sheetView topLeftCell="A36" workbookViewId="0">
      <selection activeCell="A2" sqref="A2"/>
    </sheetView>
  </sheetViews>
  <sheetFormatPr defaultRowHeight="14.4" x14ac:dyDescent="0.3"/>
  <cols>
    <col min="1" max="1" width="120.6640625" style="1" customWidth="1"/>
    <col min="2" max="2" width="62.33203125" style="1" customWidth="1"/>
    <col min="3" max="66" width="9.33203125" style="1"/>
  </cols>
  <sheetData>
    <row r="1" spans="1:11" s="2" customFormat="1" ht="15.6" x14ac:dyDescent="0.3">
      <c r="A1" s="3" t="s">
        <v>389</v>
      </c>
    </row>
    <row r="2" spans="1:11" x14ac:dyDescent="0.3">
      <c r="A2" s="28"/>
      <c r="B2" s="28"/>
      <c r="C2" s="28"/>
      <c r="D2" s="28"/>
      <c r="E2" s="28"/>
      <c r="F2" s="28"/>
      <c r="G2" s="28"/>
      <c r="H2" s="28"/>
      <c r="I2" s="28"/>
      <c r="J2" s="28"/>
      <c r="K2" s="28"/>
    </row>
    <row r="3" spans="1:11" ht="15.6" x14ac:dyDescent="0.3">
      <c r="A3" s="4" t="s">
        <v>394</v>
      </c>
      <c r="B3" s="28"/>
      <c r="C3" s="28"/>
      <c r="D3" s="28"/>
      <c r="E3" s="28"/>
      <c r="F3" s="28"/>
      <c r="G3" s="28"/>
      <c r="H3" s="28"/>
      <c r="I3" s="28"/>
      <c r="J3" s="28"/>
      <c r="K3" s="28"/>
    </row>
    <row r="4" spans="1:11" ht="75.599999999999994" x14ac:dyDescent="0.3">
      <c r="A4" s="48" t="s">
        <v>395</v>
      </c>
      <c r="B4" s="28"/>
      <c r="C4" s="28"/>
      <c r="D4" s="28"/>
      <c r="E4" s="28"/>
      <c r="F4" s="28"/>
      <c r="G4" s="28"/>
      <c r="H4" s="28"/>
      <c r="I4" s="28"/>
      <c r="J4" s="28"/>
      <c r="K4" s="28"/>
    </row>
    <row r="5" spans="1:11" ht="15.6" x14ac:dyDescent="0.3">
      <c r="A5" s="49"/>
      <c r="B5" s="28"/>
      <c r="C5" s="28"/>
      <c r="D5" s="28"/>
      <c r="E5" s="28"/>
      <c r="F5" s="28"/>
      <c r="G5" s="28"/>
      <c r="H5" s="28"/>
      <c r="I5" s="28"/>
      <c r="J5" s="28"/>
      <c r="K5" s="28"/>
    </row>
    <row r="6" spans="1:11" ht="30.6" x14ac:dyDescent="0.3">
      <c r="A6" s="49" t="s">
        <v>396</v>
      </c>
      <c r="B6" s="28"/>
      <c r="C6" s="28"/>
      <c r="D6" s="28"/>
      <c r="E6" s="28"/>
      <c r="F6" s="28"/>
      <c r="G6" s="28"/>
      <c r="H6" s="28"/>
      <c r="I6" s="28"/>
      <c r="J6" s="28"/>
      <c r="K6" s="28"/>
    </row>
    <row r="7" spans="1:11" ht="30.6" x14ac:dyDescent="0.3">
      <c r="A7" s="47" t="s">
        <v>392</v>
      </c>
      <c r="B7" s="28"/>
      <c r="C7" s="28"/>
      <c r="D7" s="28"/>
      <c r="E7" s="28"/>
      <c r="F7" s="28"/>
      <c r="G7" s="28"/>
      <c r="H7" s="28"/>
      <c r="I7" s="28"/>
      <c r="J7" s="28"/>
      <c r="K7" s="28"/>
    </row>
    <row r="8" spans="1:11" ht="60.6" x14ac:dyDescent="0.3">
      <c r="A8" s="47" t="s">
        <v>397</v>
      </c>
      <c r="B8" s="28"/>
      <c r="C8" s="28"/>
      <c r="D8" s="28"/>
      <c r="E8" s="28"/>
      <c r="F8" s="28"/>
      <c r="G8" s="28"/>
      <c r="H8" s="28"/>
      <c r="I8" s="28"/>
      <c r="J8" s="28"/>
      <c r="K8" s="28"/>
    </row>
    <row r="9" spans="1:11" x14ac:dyDescent="0.3">
      <c r="A9" s="50"/>
      <c r="B9" s="28"/>
      <c r="C9" s="28"/>
      <c r="D9" s="28"/>
      <c r="E9" s="28"/>
      <c r="F9" s="28"/>
      <c r="G9" s="28"/>
      <c r="H9" s="28"/>
      <c r="I9" s="28"/>
      <c r="J9" s="28"/>
      <c r="K9" s="28"/>
    </row>
    <row r="10" spans="1:11" ht="76.5" customHeight="1" x14ac:dyDescent="0.3">
      <c r="A10" s="49" t="s">
        <v>398</v>
      </c>
      <c r="B10" s="28"/>
      <c r="C10" s="28"/>
      <c r="D10" s="28"/>
      <c r="E10" s="28"/>
      <c r="F10" s="28"/>
      <c r="G10" s="28"/>
      <c r="H10" s="28"/>
      <c r="I10" s="28"/>
      <c r="J10" s="28"/>
      <c r="K10" s="28"/>
    </row>
    <row r="11" spans="1:11" x14ac:dyDescent="0.3">
      <c r="A11" s="50"/>
      <c r="B11" s="28"/>
      <c r="C11" s="28"/>
      <c r="D11" s="28"/>
      <c r="E11" s="28"/>
      <c r="F11" s="28"/>
      <c r="G11" s="28"/>
      <c r="H11" s="28"/>
      <c r="I11" s="28"/>
      <c r="J11" s="28"/>
      <c r="K11" s="28"/>
    </row>
    <row r="12" spans="1:11" ht="63.75" customHeight="1" x14ac:dyDescent="0.3">
      <c r="A12" s="51" t="s">
        <v>5</v>
      </c>
      <c r="B12" s="28"/>
      <c r="C12" s="28"/>
      <c r="D12" s="28"/>
      <c r="E12" s="28"/>
      <c r="F12" s="28"/>
      <c r="G12" s="28"/>
      <c r="H12" s="28"/>
      <c r="I12" s="28"/>
      <c r="J12" s="28"/>
      <c r="K12" s="28"/>
    </row>
    <row r="13" spans="1:11" x14ac:dyDescent="0.3">
      <c r="A13" s="28"/>
      <c r="B13" s="28"/>
      <c r="C13" s="28"/>
      <c r="D13" s="28"/>
      <c r="E13" s="28"/>
      <c r="F13" s="28"/>
      <c r="G13" s="28"/>
      <c r="H13" s="28"/>
      <c r="I13" s="28"/>
      <c r="J13" s="28"/>
      <c r="K13" s="28"/>
    </row>
    <row r="14" spans="1:11" x14ac:dyDescent="0.3">
      <c r="A14" s="28"/>
      <c r="B14" s="28"/>
      <c r="C14" s="28"/>
      <c r="D14" s="28"/>
      <c r="E14" s="28"/>
      <c r="F14" s="28"/>
      <c r="G14" s="28"/>
      <c r="H14" s="28"/>
      <c r="I14" s="28"/>
      <c r="J14" s="28"/>
      <c r="K14" s="28"/>
    </row>
    <row r="15" spans="1:11" x14ac:dyDescent="0.3">
      <c r="A15" s="28"/>
      <c r="B15" s="28"/>
      <c r="C15" s="28"/>
      <c r="D15" s="28"/>
      <c r="E15" s="28"/>
      <c r="F15" s="28"/>
      <c r="G15" s="28"/>
      <c r="H15" s="28"/>
      <c r="I15" s="28"/>
      <c r="J15" s="28"/>
      <c r="K15" s="28"/>
    </row>
    <row r="16" spans="1:11" ht="15.6" x14ac:dyDescent="0.3">
      <c r="A16" s="4" t="s">
        <v>6</v>
      </c>
      <c r="C16" s="28"/>
      <c r="D16" s="28"/>
      <c r="E16" s="28"/>
      <c r="F16" s="28"/>
      <c r="G16" s="28"/>
      <c r="H16" s="28"/>
      <c r="I16" s="28"/>
      <c r="J16" s="28"/>
      <c r="K16" s="28"/>
    </row>
    <row r="17" spans="1:11" ht="15.6" x14ac:dyDescent="0.3">
      <c r="A17" s="6" t="s">
        <v>7</v>
      </c>
      <c r="B17" s="6" t="s">
        <v>383</v>
      </c>
      <c r="C17" s="28"/>
      <c r="D17" s="28"/>
      <c r="E17" s="28"/>
      <c r="F17" s="28"/>
      <c r="G17" s="28"/>
      <c r="H17" s="28"/>
      <c r="I17" s="28"/>
      <c r="J17" s="28"/>
      <c r="K17" s="28"/>
    </row>
    <row r="18" spans="1:11" ht="15.6" x14ac:dyDescent="0.3">
      <c r="A18" s="7" t="s">
        <v>390</v>
      </c>
      <c r="B18" s="8" t="s">
        <v>144</v>
      </c>
    </row>
    <row r="19" spans="1:11" ht="15.6" x14ac:dyDescent="0.3">
      <c r="A19" s="7" t="s">
        <v>9</v>
      </c>
      <c r="B19" s="9">
        <f>IFERROR(INDEX('LA Allocations'!B2:B154,MATCH('Spend return'!B18,'LA Allocations'!A2:A154,0)),"")</f>
        <v>2025591</v>
      </c>
    </row>
    <row r="22" spans="1:11" ht="15.6" x14ac:dyDescent="0.3">
      <c r="A22" s="4" t="s">
        <v>10</v>
      </c>
    </row>
    <row r="23" spans="1:11" ht="15.6" x14ac:dyDescent="0.3">
      <c r="A23" s="6" t="s">
        <v>7</v>
      </c>
      <c r="B23" s="6" t="s">
        <v>383</v>
      </c>
    </row>
    <row r="24" spans="1:11" ht="15.6" x14ac:dyDescent="0.3">
      <c r="A24" s="7" t="s">
        <v>11</v>
      </c>
      <c r="B24" s="10" t="s">
        <v>400</v>
      </c>
    </row>
    <row r="25" spans="1:11" ht="15.6" x14ac:dyDescent="0.3">
      <c r="A25" s="7" t="s">
        <v>12</v>
      </c>
      <c r="B25" s="11" t="s">
        <v>401</v>
      </c>
    </row>
    <row r="28" spans="1:11" ht="15.6" x14ac:dyDescent="0.3">
      <c r="A28" s="4" t="s">
        <v>177</v>
      </c>
    </row>
    <row r="29" spans="1:11" ht="15.6" x14ac:dyDescent="0.3">
      <c r="A29" s="6" t="s">
        <v>7</v>
      </c>
      <c r="B29" s="6" t="s">
        <v>8</v>
      </c>
    </row>
    <row r="30" spans="1:11" ht="15.6" x14ac:dyDescent="0.3">
      <c r="A30" s="12" t="s">
        <v>13</v>
      </c>
      <c r="B30" s="8" t="s">
        <v>183</v>
      </c>
    </row>
    <row r="33" spans="1:3" ht="15.6" x14ac:dyDescent="0.3">
      <c r="A33" s="4" t="s">
        <v>187</v>
      </c>
    </row>
    <row r="34" spans="1:3" ht="15.6" x14ac:dyDescent="0.3">
      <c r="A34" s="6" t="s">
        <v>7</v>
      </c>
      <c r="B34" s="6" t="s">
        <v>8</v>
      </c>
    </row>
    <row r="35" spans="1:3" ht="15.6" x14ac:dyDescent="0.3">
      <c r="A35" s="7" t="s">
        <v>189</v>
      </c>
      <c r="B35" s="13" t="s">
        <v>185</v>
      </c>
    </row>
    <row r="36" spans="1:3" ht="15.6" x14ac:dyDescent="0.3">
      <c r="A36" s="7" t="s">
        <v>14</v>
      </c>
      <c r="B36" s="13" t="s">
        <v>186</v>
      </c>
    </row>
    <row r="37" spans="1:3" ht="15.6" x14ac:dyDescent="0.3">
      <c r="A37" s="14" t="s">
        <v>190</v>
      </c>
      <c r="B37" s="15" t="s">
        <v>186</v>
      </c>
    </row>
    <row r="40" spans="1:3" ht="15.6" x14ac:dyDescent="0.3">
      <c r="A40" s="4" t="s">
        <v>391</v>
      </c>
    </row>
    <row r="41" spans="1:3" ht="15.6" x14ac:dyDescent="0.3">
      <c r="A41" s="6" t="s">
        <v>7</v>
      </c>
      <c r="B41" s="6" t="s">
        <v>8</v>
      </c>
    </row>
    <row r="42" spans="1:3" ht="15.6" x14ac:dyDescent="0.3">
      <c r="A42" s="7" t="s">
        <v>191</v>
      </c>
      <c r="B42" s="16">
        <v>2025591</v>
      </c>
      <c r="C42" s="46" t="str">
        <f>IF(AND(B42&gt;0,B35="No - we are not targeting this area"),"Warning: local authority has reported spend in area that they are not targeting.","")</f>
        <v/>
      </c>
    </row>
    <row r="43" spans="1:3" ht="15.6" x14ac:dyDescent="0.3">
      <c r="A43" s="7" t="s">
        <v>16</v>
      </c>
      <c r="B43" s="16">
        <v>0</v>
      </c>
      <c r="C43" s="46" t="str">
        <f>IF(AND(B43&gt;0,B36="No - we are not targeting this area"),"Warning: local authority has reported spend in area that they are not targeting.","")</f>
        <v/>
      </c>
    </row>
    <row r="44" spans="1:3" ht="15.6" x14ac:dyDescent="0.3">
      <c r="A44" s="7" t="s">
        <v>192</v>
      </c>
      <c r="B44" s="16">
        <v>0</v>
      </c>
      <c r="C44" s="46" t="str">
        <f>IF(AND(B44&gt;0,B37="No - we are not targeting this area"),"Warning: local authority has reported spend in area that they are not targeting.","")</f>
        <v/>
      </c>
    </row>
    <row r="45" spans="1:3" ht="15.6" x14ac:dyDescent="0.3">
      <c r="A45" s="17" t="s">
        <v>15</v>
      </c>
      <c r="B45" s="9">
        <f>IFERROR(SUM(B42:B44),"")</f>
        <v>2025591</v>
      </c>
    </row>
    <row r="65" spans="27:27" x14ac:dyDescent="0.3">
      <c r="AA65" s="26" t="s">
        <v>374</v>
      </c>
    </row>
  </sheetData>
  <sheetProtection algorithmName="SHA-512" hashValue="dN2yos4FDSCOA17tjAtqNZw00uToVk9cjDgaVA4bQ1b5u4ICxMmEkPiOwyjV791xutGDfLxCz0BXMh5Qbb1aIg==" saltValue="OXlWqDZFEcSvORCDobcyPw==" spinCount="100000" sheet="1" objects="1" scenarios="1" selectLockedCells="1"/>
  <dataValidations count="5">
    <dataValidation type="custom" allowBlank="1" showInputMessage="1" showErrorMessage="1" errorTitle="Invalid Input" sqref="B19" xr:uid="{38D1718C-2E86-48C7-A0BE-C3DD4963781E}">
      <formula1>B47+B48+B49+B50=B19</formula1>
    </dataValidation>
    <dataValidation type="custom" allowBlank="1" showInputMessage="1" showErrorMessage="1" errorTitle="Invalid Input" error="Please enter a valid email address" sqref="B25" xr:uid="{14419047-126D-48BC-949D-EBE45B6DC1C0}">
      <formula1>FIND("@",B25)&gt;0</formula1>
    </dataValidation>
    <dataValidation type="custom" operator="greaterThanOrEqual" allowBlank="1" showInputMessage="1" showErrorMessage="1" errorTitle="Invalid Input" error="Please enter text here" sqref="B24" xr:uid="{CC6F0AC1-BA32-43BB-AE94-0CF38F6D43A5}">
      <formula1>ISTEXT(B24)</formula1>
    </dataValidation>
    <dataValidation type="custom" allowBlank="1" showInputMessage="1" showErrorMessage="1" errorTitle="Invalid Input" error="Please ener a numeric value greater than or equal to 0" sqref="B43" xr:uid="{F1EBCDC6-618A-40D5-A388-664834428FE0}">
      <formula1>AND(ISNUMBER(B43),B43&gt;=0)</formula1>
    </dataValidation>
    <dataValidation type="custom" allowBlank="1" showInputMessage="1" showErrorMessage="1" errorTitle="Invalid Input" error="Please enter a numeric value greater than or equal to 0" sqref="B42 B44" xr:uid="{E0BF04CB-4966-405A-952D-F5CCAC3E1B1C}">
      <formula1>AND(ISNUMBER(B42),B42&gt;=0)</formula1>
    </dataValidation>
  </dataValidations>
  <hyperlinks>
    <hyperlink ref="A7" r:id="rId1" xr:uid="{8FF4C382-012D-4E84-8FBF-E57CAA0698FE}"/>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errorTitle="Invalid Input" error="Please select an option from the drop-down list" xr:uid="{2F293E53-6037-46DA-9CE5-BDBBCFB31A21}">
          <x14:formula1>
            <xm:f>'LA Allocations'!$A$2:$A$154</xm:f>
          </x14:formula1>
          <xm:sqref>B18</xm:sqref>
        </x14:dataValidation>
        <x14:dataValidation type="list" allowBlank="1" showInputMessage="1" showErrorMessage="1" errorTitle="Invalid Input" error="Please select an option from the drop-down list" xr:uid="{614F6FD7-A40B-40DC-801B-19A785143B27}">
          <x14:formula1>
            <xm:f>'LA Allocations'!$A$167:$A$168</xm:f>
          </x14:formula1>
          <xm:sqref>B30</xm:sqref>
        </x14:dataValidation>
        <x14:dataValidation type="list" allowBlank="1" showInputMessage="1" showErrorMessage="1" errorTitle="Invalid Input" error="Please select an option from the drop-down list" xr:uid="{84EC3F7C-42D9-4F15-85AC-8E819C0961DF}">
          <x14:formula1>
            <xm:f>'LA Allocations'!$A$171:$A$172</xm:f>
          </x14:formula1>
          <xm:sqref>B35:B37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8ABF-5C67-4438-93B4-C7C29AEF52C9}">
  <sheetPr>
    <tabColor theme="7"/>
  </sheetPr>
  <dimension ref="A1:BP26"/>
  <sheetViews>
    <sheetView topLeftCell="A21" workbookViewId="0">
      <selection activeCell="A23" sqref="A23"/>
    </sheetView>
  </sheetViews>
  <sheetFormatPr defaultRowHeight="14.4" x14ac:dyDescent="0.3"/>
  <cols>
    <col min="1" max="1" width="120.6640625" style="1" customWidth="1"/>
    <col min="2" max="68" width="9.33203125" style="1"/>
  </cols>
  <sheetData>
    <row r="1" spans="1:16" s="2" customFormat="1" ht="15.6" x14ac:dyDescent="0.3">
      <c r="A1" s="3" t="s">
        <v>389</v>
      </c>
    </row>
    <row r="2" spans="1:16" x14ac:dyDescent="0.3">
      <c r="B2" s="28"/>
      <c r="C2" s="28"/>
      <c r="D2" s="28"/>
      <c r="E2" s="28"/>
      <c r="F2" s="28"/>
      <c r="G2" s="28"/>
      <c r="H2" s="28"/>
      <c r="I2" s="28"/>
      <c r="J2" s="28"/>
      <c r="K2" s="28"/>
      <c r="L2" s="28"/>
      <c r="M2" s="28"/>
      <c r="N2" s="28"/>
      <c r="O2" s="28"/>
      <c r="P2" s="28"/>
    </row>
    <row r="3" spans="1:16" ht="15.6" x14ac:dyDescent="0.3">
      <c r="A3" s="4" t="s">
        <v>4</v>
      </c>
      <c r="B3" s="28"/>
      <c r="C3" s="28"/>
      <c r="D3" s="28"/>
      <c r="E3" s="28"/>
      <c r="F3" s="28"/>
      <c r="G3" s="28"/>
      <c r="H3" s="28"/>
      <c r="I3" s="28"/>
      <c r="J3" s="28"/>
      <c r="K3" s="28"/>
      <c r="L3" s="28"/>
      <c r="M3" s="28"/>
      <c r="N3" s="28"/>
      <c r="O3" s="28"/>
      <c r="P3" s="28"/>
    </row>
    <row r="4" spans="1:16" ht="31.5" customHeight="1" x14ac:dyDescent="0.3">
      <c r="A4" s="48" t="s">
        <v>385</v>
      </c>
      <c r="B4" s="28"/>
      <c r="C4" s="28"/>
      <c r="D4" s="28"/>
      <c r="E4" s="28"/>
      <c r="F4" s="28"/>
      <c r="G4" s="28"/>
      <c r="H4" s="28"/>
      <c r="I4" s="28"/>
      <c r="J4" s="28"/>
      <c r="K4" s="28"/>
      <c r="L4" s="28"/>
      <c r="M4" s="28"/>
      <c r="N4" s="28"/>
      <c r="O4" s="28"/>
      <c r="P4" s="28"/>
    </row>
    <row r="5" spans="1:16" x14ac:dyDescent="0.3">
      <c r="A5" s="50"/>
      <c r="B5" s="28"/>
      <c r="C5" s="28"/>
      <c r="D5" s="28"/>
      <c r="E5" s="28"/>
      <c r="F5" s="28"/>
      <c r="G5" s="28"/>
      <c r="H5" s="28"/>
      <c r="I5" s="28"/>
      <c r="J5" s="28"/>
      <c r="K5" s="28"/>
      <c r="L5" s="28"/>
      <c r="M5" s="28"/>
      <c r="N5" s="28"/>
      <c r="O5" s="28"/>
      <c r="P5" s="28"/>
    </row>
    <row r="6" spans="1:16" ht="15.6" x14ac:dyDescent="0.3">
      <c r="A6" s="49" t="s">
        <v>377</v>
      </c>
      <c r="B6" s="28"/>
      <c r="C6" s="28"/>
      <c r="D6" s="28"/>
      <c r="E6" s="28"/>
      <c r="F6" s="28"/>
      <c r="G6" s="28"/>
      <c r="H6" s="28"/>
      <c r="I6" s="28"/>
      <c r="J6" s="28"/>
      <c r="K6" s="28"/>
      <c r="L6" s="28"/>
      <c r="M6" s="28"/>
      <c r="N6" s="28"/>
      <c r="O6" s="28"/>
      <c r="P6" s="28"/>
    </row>
    <row r="7" spans="1:16" x14ac:dyDescent="0.3">
      <c r="A7" s="50"/>
      <c r="B7" s="28"/>
      <c r="C7" s="28"/>
      <c r="D7" s="28"/>
      <c r="E7" s="28"/>
      <c r="F7" s="28"/>
      <c r="G7" s="28"/>
      <c r="H7" s="28"/>
      <c r="I7" s="28"/>
      <c r="J7" s="28"/>
      <c r="K7" s="28"/>
      <c r="L7" s="28"/>
      <c r="M7" s="28"/>
      <c r="N7" s="28"/>
      <c r="O7" s="28"/>
      <c r="P7" s="28"/>
    </row>
    <row r="8" spans="1:16" ht="30.6" x14ac:dyDescent="0.3">
      <c r="A8" s="49" t="s">
        <v>17</v>
      </c>
      <c r="B8" s="28"/>
      <c r="C8" s="28"/>
      <c r="D8" s="28"/>
      <c r="E8" s="28"/>
      <c r="F8" s="28"/>
      <c r="G8" s="28"/>
      <c r="H8" s="28"/>
      <c r="I8" s="28"/>
      <c r="J8" s="28"/>
      <c r="K8" s="28"/>
      <c r="L8" s="28"/>
      <c r="M8" s="28"/>
      <c r="N8" s="28"/>
      <c r="O8" s="28"/>
      <c r="P8" s="28"/>
    </row>
    <row r="9" spans="1:16" x14ac:dyDescent="0.3">
      <c r="A9" s="50"/>
      <c r="B9" s="28"/>
      <c r="C9" s="28"/>
      <c r="D9" s="28"/>
      <c r="E9" s="28"/>
      <c r="F9" s="28"/>
      <c r="G9" s="28"/>
      <c r="H9" s="28"/>
      <c r="I9" s="28"/>
      <c r="J9" s="28"/>
      <c r="K9" s="28"/>
      <c r="L9" s="28"/>
      <c r="M9" s="28"/>
      <c r="N9" s="28"/>
      <c r="O9" s="28"/>
      <c r="P9" s="28"/>
    </row>
    <row r="10" spans="1:16" ht="30.6" x14ac:dyDescent="0.3">
      <c r="A10" s="49" t="s">
        <v>378</v>
      </c>
      <c r="B10" s="28"/>
      <c r="C10" s="28"/>
      <c r="D10" s="28"/>
      <c r="E10" s="28"/>
      <c r="F10" s="28"/>
      <c r="G10" s="28"/>
      <c r="H10" s="28"/>
      <c r="I10" s="28"/>
      <c r="J10" s="28"/>
      <c r="K10" s="28"/>
      <c r="L10" s="28"/>
      <c r="M10" s="28"/>
      <c r="N10" s="28"/>
      <c r="O10" s="28"/>
      <c r="P10" s="28"/>
    </row>
    <row r="11" spans="1:16" x14ac:dyDescent="0.3">
      <c r="A11" s="5"/>
      <c r="B11" s="28"/>
      <c r="C11" s="28"/>
      <c r="D11" s="28"/>
      <c r="E11" s="28"/>
      <c r="F11" s="28"/>
      <c r="G11" s="28"/>
      <c r="H11" s="28"/>
      <c r="I11" s="28"/>
      <c r="J11" s="28"/>
      <c r="K11" s="28"/>
      <c r="L11" s="28"/>
      <c r="M11" s="28"/>
      <c r="N11" s="28"/>
      <c r="O11" s="28"/>
      <c r="P11" s="28"/>
    </row>
    <row r="12" spans="1:16" ht="15.6" x14ac:dyDescent="0.3">
      <c r="A12" s="18" t="s">
        <v>388</v>
      </c>
      <c r="B12" s="28"/>
      <c r="C12" s="28"/>
      <c r="D12" s="28"/>
      <c r="E12" s="28"/>
      <c r="F12" s="28"/>
      <c r="G12" s="28"/>
      <c r="H12" s="28"/>
      <c r="I12" s="28"/>
      <c r="J12" s="28"/>
      <c r="K12" s="28"/>
      <c r="L12" s="28"/>
      <c r="M12" s="28"/>
      <c r="N12" s="28"/>
      <c r="O12" s="28"/>
      <c r="P12" s="28"/>
    </row>
    <row r="13" spans="1:16" ht="15.6" x14ac:dyDescent="0.3">
      <c r="A13" s="29" t="s">
        <v>18</v>
      </c>
      <c r="B13" s="28"/>
      <c r="C13" s="28"/>
      <c r="D13" s="28"/>
      <c r="E13" s="28"/>
      <c r="F13" s="28"/>
      <c r="G13" s="28"/>
      <c r="H13" s="28"/>
      <c r="I13" s="28"/>
      <c r="J13" s="28"/>
      <c r="K13" s="28"/>
      <c r="L13" s="28"/>
      <c r="M13" s="28"/>
      <c r="N13" s="28"/>
      <c r="O13" s="28"/>
      <c r="P13" s="28"/>
    </row>
    <row r="14" spans="1:16" x14ac:dyDescent="0.3">
      <c r="A14" s="5"/>
      <c r="B14" s="28"/>
      <c r="C14" s="28"/>
      <c r="D14" s="28"/>
      <c r="E14" s="28"/>
      <c r="F14" s="28"/>
      <c r="G14" s="28"/>
      <c r="H14" s="28"/>
      <c r="I14" s="28"/>
      <c r="J14" s="28"/>
      <c r="K14" s="28"/>
      <c r="L14" s="28"/>
      <c r="M14" s="28"/>
      <c r="N14" s="28"/>
      <c r="O14" s="28"/>
      <c r="P14" s="28"/>
    </row>
    <row r="15" spans="1:16" x14ac:dyDescent="0.3">
      <c r="A15" s="19"/>
      <c r="B15" s="28"/>
      <c r="C15" s="28"/>
      <c r="D15" s="28"/>
      <c r="E15" s="28"/>
      <c r="F15" s="28"/>
      <c r="G15" s="28"/>
      <c r="H15" s="28"/>
      <c r="I15" s="28"/>
      <c r="J15" s="28"/>
      <c r="K15" s="28"/>
      <c r="L15" s="28"/>
      <c r="M15" s="28"/>
      <c r="N15" s="28"/>
      <c r="O15" s="28"/>
      <c r="P15" s="28"/>
    </row>
    <row r="16" spans="1:16" x14ac:dyDescent="0.3">
      <c r="A16" s="28"/>
      <c r="B16" s="28"/>
      <c r="C16" s="28"/>
      <c r="D16" s="28"/>
      <c r="E16" s="28"/>
      <c r="F16" s="28"/>
      <c r="G16" s="28"/>
      <c r="H16" s="28"/>
      <c r="I16" s="28"/>
      <c r="J16" s="28"/>
      <c r="K16" s="28"/>
      <c r="L16" s="28"/>
      <c r="M16" s="28"/>
      <c r="N16" s="28"/>
      <c r="O16" s="28"/>
      <c r="P16" s="28"/>
    </row>
    <row r="17" spans="1:16" x14ac:dyDescent="0.3">
      <c r="A17" s="28"/>
      <c r="B17" s="28"/>
      <c r="C17" s="28"/>
      <c r="D17" s="28"/>
      <c r="E17" s="28"/>
      <c r="F17" s="28"/>
      <c r="G17" s="28"/>
      <c r="H17" s="28"/>
      <c r="I17" s="28"/>
      <c r="J17" s="28"/>
      <c r="K17" s="28"/>
      <c r="L17" s="28"/>
      <c r="M17" s="28"/>
      <c r="N17" s="28"/>
      <c r="O17" s="28"/>
      <c r="P17" s="28"/>
    </row>
    <row r="18" spans="1:16" ht="15.6" x14ac:dyDescent="0.3">
      <c r="A18" s="4" t="s">
        <v>19</v>
      </c>
    </row>
    <row r="19" spans="1:16" ht="360.75" customHeight="1" x14ac:dyDescent="0.3">
      <c r="A19" s="21" t="s">
        <v>402</v>
      </c>
    </row>
    <row r="22" spans="1:16" ht="15.6" x14ac:dyDescent="0.3">
      <c r="A22" s="4" t="s">
        <v>188</v>
      </c>
    </row>
    <row r="23" spans="1:16" ht="360" customHeight="1" x14ac:dyDescent="0.3">
      <c r="A23" s="21" t="s">
        <v>403</v>
      </c>
    </row>
    <row r="26" spans="1:16" x14ac:dyDescent="0.3">
      <c r="A26" s="28"/>
    </row>
  </sheetData>
  <sheetProtection algorithmName="SHA-512" hashValue="xxAwjc6gLrS40RrUhLw/ZAN0ZI2NQ4R1SNzMtgu5GKt/4Bzt9SAqyHkV4VoQI6qimgeIFbyt2ZDGd76mTFA/XQ==" saltValue="d1aMAIc1oVi0+C13mROGPA==" spinCount="100000" sheet="1" objects="1" scenarios="1" selectLockedCells="1"/>
  <dataValidations count="1">
    <dataValidation type="textLength" errorStyle="warning" operator="lessThanOrEqual" allowBlank="1" showInputMessage="1" showErrorMessage="1" error="Maximum character limit reached. Please do not exceed 500 words" sqref="A19 A23" xr:uid="{4D8742CF-5AEE-4F88-A95D-6A85E07CF0E6}">
      <formula1>2500</formula1>
    </dataValidation>
  </dataValidations>
  <hyperlinks>
    <hyperlink ref="A13" r:id="rId1" xr:uid="{F596E504-E990-436C-AB2E-EF2AC833EB9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E83B-18AE-4BCE-BAB4-CF4E240D2BD0}">
  <sheetPr>
    <tabColor theme="0" tint="-4.9989318521683403E-2"/>
  </sheetPr>
  <dimension ref="A1:C172"/>
  <sheetViews>
    <sheetView topLeftCell="A122" workbookViewId="0">
      <selection activeCell="B156" sqref="B156"/>
    </sheetView>
  </sheetViews>
  <sheetFormatPr defaultRowHeight="14.4" x14ac:dyDescent="0.3"/>
  <cols>
    <col min="1" max="1" width="27.33203125" customWidth="1"/>
    <col min="2" max="2" width="21.6640625" customWidth="1"/>
    <col min="3" max="3" width="9.6640625" bestFit="1" customWidth="1"/>
  </cols>
  <sheetData>
    <row r="1" spans="1:3" x14ac:dyDescent="0.3">
      <c r="A1" t="s">
        <v>20</v>
      </c>
      <c r="B1" t="s">
        <v>21</v>
      </c>
      <c r="C1" t="s">
        <v>200</v>
      </c>
    </row>
    <row r="2" spans="1:3" x14ac:dyDescent="0.3">
      <c r="A2" t="s">
        <v>22</v>
      </c>
      <c r="B2" s="20">
        <v>1388614</v>
      </c>
      <c r="C2" t="s">
        <v>201</v>
      </c>
    </row>
    <row r="3" spans="1:3" x14ac:dyDescent="0.3">
      <c r="A3" t="s">
        <v>23</v>
      </c>
      <c r="B3" s="20">
        <v>2201389</v>
      </c>
      <c r="C3" t="s">
        <v>202</v>
      </c>
    </row>
    <row r="4" spans="1:3" x14ac:dyDescent="0.3">
      <c r="A4" t="s">
        <v>24</v>
      </c>
      <c r="B4" s="20">
        <v>1883401</v>
      </c>
      <c r="C4" t="s">
        <v>203</v>
      </c>
    </row>
    <row r="5" spans="1:3" x14ac:dyDescent="0.3">
      <c r="A5" t="s">
        <v>25</v>
      </c>
      <c r="B5" s="20">
        <v>1109832</v>
      </c>
      <c r="C5" t="s">
        <v>204</v>
      </c>
    </row>
    <row r="6" spans="1:3" x14ac:dyDescent="0.3">
      <c r="A6" t="s">
        <v>26</v>
      </c>
      <c r="B6" s="20">
        <v>944152</v>
      </c>
      <c r="C6" t="s">
        <v>205</v>
      </c>
    </row>
    <row r="7" spans="1:3" x14ac:dyDescent="0.3">
      <c r="A7" t="s">
        <v>27</v>
      </c>
      <c r="B7" s="20">
        <v>1411903</v>
      </c>
      <c r="C7" t="s">
        <v>206</v>
      </c>
    </row>
    <row r="8" spans="1:3" x14ac:dyDescent="0.3">
      <c r="A8" t="s">
        <v>28</v>
      </c>
      <c r="B8" s="20">
        <v>8517116</v>
      </c>
      <c r="C8" t="s">
        <v>207</v>
      </c>
    </row>
    <row r="9" spans="1:3" x14ac:dyDescent="0.3">
      <c r="A9" t="s">
        <v>29</v>
      </c>
      <c r="B9" s="20">
        <v>1162550</v>
      </c>
      <c r="C9" t="s">
        <v>208</v>
      </c>
    </row>
    <row r="10" spans="1:3" x14ac:dyDescent="0.3">
      <c r="A10" t="s">
        <v>30</v>
      </c>
      <c r="B10" s="20">
        <v>1374354</v>
      </c>
      <c r="C10" t="s">
        <v>209</v>
      </c>
    </row>
    <row r="11" spans="1:3" x14ac:dyDescent="0.3">
      <c r="A11" t="s">
        <v>31</v>
      </c>
      <c r="B11" s="20">
        <v>2114114</v>
      </c>
      <c r="C11" t="s">
        <v>210</v>
      </c>
    </row>
    <row r="12" spans="1:3" x14ac:dyDescent="0.3">
      <c r="A12" t="s">
        <v>32</v>
      </c>
      <c r="B12" s="20">
        <v>2661297</v>
      </c>
      <c r="C12" t="s">
        <v>211</v>
      </c>
    </row>
    <row r="13" spans="1:3" x14ac:dyDescent="0.3">
      <c r="A13" t="s">
        <v>33</v>
      </c>
      <c r="B13" s="20">
        <v>550292</v>
      </c>
      <c r="C13" t="s">
        <v>212</v>
      </c>
    </row>
    <row r="14" spans="1:3" x14ac:dyDescent="0.3">
      <c r="A14" t="s">
        <v>34</v>
      </c>
      <c r="B14" s="20">
        <v>3493673</v>
      </c>
      <c r="C14" t="s">
        <v>213</v>
      </c>
    </row>
    <row r="15" spans="1:3" x14ac:dyDescent="0.3">
      <c r="A15" t="s">
        <v>35</v>
      </c>
      <c r="B15" s="20">
        <v>2042535</v>
      </c>
      <c r="C15" t="s">
        <v>214</v>
      </c>
    </row>
    <row r="16" spans="1:3" x14ac:dyDescent="0.3">
      <c r="A16" t="s">
        <v>36</v>
      </c>
      <c r="B16" s="20">
        <v>1868587</v>
      </c>
      <c r="C16" t="s">
        <v>215</v>
      </c>
    </row>
    <row r="17" spans="1:3" x14ac:dyDescent="0.3">
      <c r="A17" t="s">
        <v>37</v>
      </c>
      <c r="B17" s="20">
        <v>3084806</v>
      </c>
      <c r="C17" t="s">
        <v>216</v>
      </c>
    </row>
    <row r="18" spans="1:3" x14ac:dyDescent="0.3">
      <c r="A18" t="s">
        <v>38</v>
      </c>
      <c r="B18" s="20">
        <v>1810484</v>
      </c>
      <c r="C18" t="s">
        <v>217</v>
      </c>
    </row>
    <row r="19" spans="1:3" x14ac:dyDescent="0.3">
      <c r="A19" t="s">
        <v>39</v>
      </c>
      <c r="B19" s="20">
        <v>2541797</v>
      </c>
      <c r="C19" t="s">
        <v>218</v>
      </c>
    </row>
    <row r="20" spans="1:3" x14ac:dyDescent="0.3">
      <c r="A20" t="s">
        <v>40</v>
      </c>
      <c r="B20" s="20">
        <v>1242081</v>
      </c>
      <c r="C20" t="s">
        <v>219</v>
      </c>
    </row>
    <row r="21" spans="1:3" x14ac:dyDescent="0.3">
      <c r="A21" t="s">
        <v>41</v>
      </c>
      <c r="B21" s="20">
        <v>1400105</v>
      </c>
      <c r="C21" t="s">
        <v>220</v>
      </c>
    </row>
    <row r="22" spans="1:3" x14ac:dyDescent="0.3">
      <c r="A22" t="s">
        <v>42</v>
      </c>
      <c r="B22" s="20">
        <v>3534503</v>
      </c>
      <c r="C22" t="s">
        <v>221</v>
      </c>
    </row>
    <row r="23" spans="1:3" x14ac:dyDescent="0.3">
      <c r="A23" t="s">
        <v>43</v>
      </c>
      <c r="B23" s="20">
        <v>1955430</v>
      </c>
      <c r="C23" t="s">
        <v>222</v>
      </c>
    </row>
    <row r="24" spans="1:3" x14ac:dyDescent="0.3">
      <c r="A24" t="s">
        <v>44</v>
      </c>
      <c r="B24" s="20">
        <v>1316999</v>
      </c>
      <c r="C24" t="s">
        <v>223</v>
      </c>
    </row>
    <row r="25" spans="1:3" x14ac:dyDescent="0.3">
      <c r="A25" t="s">
        <v>45</v>
      </c>
      <c r="B25" s="20">
        <v>2206178</v>
      </c>
      <c r="C25" t="s">
        <v>224</v>
      </c>
    </row>
    <row r="26" spans="1:3" x14ac:dyDescent="0.3">
      <c r="A26" t="s">
        <v>46</v>
      </c>
      <c r="B26" s="20">
        <v>2231395</v>
      </c>
      <c r="C26" t="s">
        <v>225</v>
      </c>
    </row>
    <row r="27" spans="1:3" x14ac:dyDescent="0.3">
      <c r="A27" t="s">
        <v>47</v>
      </c>
      <c r="B27" s="20">
        <v>74202</v>
      </c>
      <c r="C27" t="s">
        <v>226</v>
      </c>
    </row>
    <row r="28" spans="1:3" x14ac:dyDescent="0.3">
      <c r="A28" t="s">
        <v>48</v>
      </c>
      <c r="B28" s="20">
        <v>4248271</v>
      </c>
      <c r="C28" t="s">
        <v>227</v>
      </c>
    </row>
    <row r="29" spans="1:3" x14ac:dyDescent="0.3">
      <c r="A29" t="s">
        <v>49</v>
      </c>
      <c r="B29" s="20">
        <v>4292363</v>
      </c>
      <c r="C29" t="s">
        <v>228</v>
      </c>
    </row>
    <row r="30" spans="1:3" x14ac:dyDescent="0.3">
      <c r="A30" t="s">
        <v>50</v>
      </c>
      <c r="B30" s="20">
        <v>2358907</v>
      </c>
      <c r="C30" t="s">
        <v>229</v>
      </c>
    </row>
    <row r="31" spans="1:3" x14ac:dyDescent="0.3">
      <c r="A31" t="s">
        <v>51</v>
      </c>
      <c r="B31" s="20">
        <v>2131203</v>
      </c>
      <c r="C31" t="s">
        <v>230</v>
      </c>
    </row>
    <row r="32" spans="1:3" x14ac:dyDescent="0.3">
      <c r="A32" t="s">
        <v>52</v>
      </c>
      <c r="B32" s="20">
        <v>2073329</v>
      </c>
      <c r="C32" t="s">
        <v>231</v>
      </c>
    </row>
    <row r="33" spans="1:3" x14ac:dyDescent="0.3">
      <c r="A33" t="s">
        <v>53</v>
      </c>
      <c r="B33" s="20">
        <v>762199</v>
      </c>
      <c r="C33" t="s">
        <v>232</v>
      </c>
    </row>
    <row r="34" spans="1:3" x14ac:dyDescent="0.3">
      <c r="A34" t="s">
        <v>54</v>
      </c>
      <c r="B34" s="20">
        <v>1746782</v>
      </c>
      <c r="C34" t="s">
        <v>233</v>
      </c>
    </row>
    <row r="35" spans="1:3" x14ac:dyDescent="0.3">
      <c r="A35" t="s">
        <v>55</v>
      </c>
      <c r="B35" s="20">
        <v>5516528</v>
      </c>
      <c r="C35" t="s">
        <v>234</v>
      </c>
    </row>
    <row r="36" spans="1:3" x14ac:dyDescent="0.3">
      <c r="A36" t="s">
        <v>56</v>
      </c>
      <c r="B36" s="20">
        <v>5437789</v>
      </c>
      <c r="C36" t="s">
        <v>235</v>
      </c>
    </row>
    <row r="37" spans="1:3" x14ac:dyDescent="0.3">
      <c r="A37" t="s">
        <v>57</v>
      </c>
      <c r="B37" s="20">
        <v>2296275</v>
      </c>
      <c r="C37" t="s">
        <v>236</v>
      </c>
    </row>
    <row r="38" spans="1:3" x14ac:dyDescent="0.3">
      <c r="A38" t="s">
        <v>58</v>
      </c>
      <c r="B38" s="20">
        <v>2595690</v>
      </c>
      <c r="C38" t="s">
        <v>237</v>
      </c>
    </row>
    <row r="39" spans="1:3" x14ac:dyDescent="0.3">
      <c r="A39" t="s">
        <v>59</v>
      </c>
      <c r="B39" s="20">
        <v>2374965</v>
      </c>
      <c r="C39" t="s">
        <v>238</v>
      </c>
    </row>
    <row r="40" spans="1:3" x14ac:dyDescent="0.3">
      <c r="A40" t="s">
        <v>60</v>
      </c>
      <c r="B40" s="20">
        <v>2155885</v>
      </c>
      <c r="C40" t="s">
        <v>239</v>
      </c>
    </row>
    <row r="41" spans="1:3" x14ac:dyDescent="0.3">
      <c r="A41" t="s">
        <v>61</v>
      </c>
      <c r="B41" s="20">
        <v>2199077</v>
      </c>
      <c r="C41" t="s">
        <v>240</v>
      </c>
    </row>
    <row r="42" spans="1:3" x14ac:dyDescent="0.3">
      <c r="A42" t="s">
        <v>62</v>
      </c>
      <c r="B42" s="20">
        <v>3932344</v>
      </c>
      <c r="C42" t="s">
        <v>241</v>
      </c>
    </row>
    <row r="43" spans="1:3" x14ac:dyDescent="0.3">
      <c r="A43" t="s">
        <v>63</v>
      </c>
      <c r="B43" s="20">
        <v>1975008</v>
      </c>
      <c r="C43" t="s">
        <v>242</v>
      </c>
    </row>
    <row r="44" spans="1:3" x14ac:dyDescent="0.3">
      <c r="A44" t="s">
        <v>64</v>
      </c>
      <c r="B44" s="20">
        <v>9002564</v>
      </c>
      <c r="C44" t="s">
        <v>243</v>
      </c>
    </row>
    <row r="45" spans="1:3" x14ac:dyDescent="0.3">
      <c r="A45" t="s">
        <v>65</v>
      </c>
      <c r="B45" s="20">
        <v>1723537</v>
      </c>
      <c r="C45" t="s">
        <v>244</v>
      </c>
    </row>
    <row r="46" spans="1:3" x14ac:dyDescent="0.3">
      <c r="A46" t="s">
        <v>66</v>
      </c>
      <c r="B46" s="20">
        <v>3847684</v>
      </c>
      <c r="C46" t="s">
        <v>245</v>
      </c>
    </row>
    <row r="47" spans="1:3" x14ac:dyDescent="0.3">
      <c r="A47" t="s">
        <v>67</v>
      </c>
      <c r="B47" s="20">
        <v>2023129</v>
      </c>
      <c r="C47" t="s">
        <v>246</v>
      </c>
    </row>
    <row r="48" spans="1:3" x14ac:dyDescent="0.3">
      <c r="A48" t="s">
        <v>68</v>
      </c>
      <c r="B48" s="20">
        <v>2136776</v>
      </c>
      <c r="C48" t="s">
        <v>247</v>
      </c>
    </row>
    <row r="49" spans="1:3" x14ac:dyDescent="0.3">
      <c r="A49" t="s">
        <v>69</v>
      </c>
      <c r="B49" s="20">
        <v>972013</v>
      </c>
      <c r="C49" t="s">
        <v>248</v>
      </c>
    </row>
    <row r="50" spans="1:3" x14ac:dyDescent="0.3">
      <c r="A50" t="s">
        <v>70</v>
      </c>
      <c r="B50" s="20">
        <v>1396705</v>
      </c>
      <c r="C50" t="s">
        <v>249</v>
      </c>
    </row>
    <row r="51" spans="1:3" x14ac:dyDescent="0.3">
      <c r="A51" t="s">
        <v>71</v>
      </c>
      <c r="B51" s="20">
        <v>7230797</v>
      </c>
      <c r="C51" t="s">
        <v>250</v>
      </c>
    </row>
    <row r="52" spans="1:3" x14ac:dyDescent="0.3">
      <c r="A52" t="s">
        <v>72</v>
      </c>
      <c r="B52" s="20">
        <v>1746224</v>
      </c>
      <c r="C52" t="s">
        <v>251</v>
      </c>
    </row>
    <row r="53" spans="1:3" x14ac:dyDescent="0.3">
      <c r="A53" t="s">
        <v>73</v>
      </c>
      <c r="B53" s="20">
        <v>1474947</v>
      </c>
      <c r="C53" t="s">
        <v>252</v>
      </c>
    </row>
    <row r="54" spans="1:3" x14ac:dyDescent="0.3">
      <c r="A54" t="s">
        <v>74</v>
      </c>
      <c r="B54" s="20">
        <v>762125</v>
      </c>
      <c r="C54" t="s">
        <v>253</v>
      </c>
    </row>
    <row r="55" spans="1:3" x14ac:dyDescent="0.3">
      <c r="A55" t="s">
        <v>75</v>
      </c>
      <c r="B55" s="20">
        <v>1529476</v>
      </c>
      <c r="C55" t="s">
        <v>254</v>
      </c>
    </row>
    <row r="56" spans="1:3" x14ac:dyDescent="0.3">
      <c r="A56" t="s">
        <v>76</v>
      </c>
      <c r="B56" s="20">
        <v>1339266</v>
      </c>
      <c r="C56" t="s">
        <v>255</v>
      </c>
    </row>
    <row r="57" spans="1:3" x14ac:dyDescent="0.3">
      <c r="A57" t="s">
        <v>77</v>
      </c>
      <c r="B57" s="20">
        <v>6287756</v>
      </c>
      <c r="C57" t="s">
        <v>256</v>
      </c>
    </row>
    <row r="58" spans="1:3" x14ac:dyDescent="0.3">
      <c r="A58" t="s">
        <v>78</v>
      </c>
      <c r="B58" s="20">
        <v>1583351</v>
      </c>
      <c r="C58" t="s">
        <v>257</v>
      </c>
    </row>
    <row r="59" spans="1:3" x14ac:dyDescent="0.3">
      <c r="A59" t="s">
        <v>79</v>
      </c>
      <c r="B59" s="20">
        <v>1519832</v>
      </c>
      <c r="C59" t="s">
        <v>258</v>
      </c>
    </row>
    <row r="60" spans="1:3" x14ac:dyDescent="0.3">
      <c r="A60" t="s">
        <v>80</v>
      </c>
      <c r="B60" s="20">
        <v>1165590</v>
      </c>
      <c r="C60" t="s">
        <v>259</v>
      </c>
    </row>
    <row r="61" spans="1:3" x14ac:dyDescent="0.3">
      <c r="A61" t="s">
        <v>81</v>
      </c>
      <c r="B61" s="20">
        <v>19259</v>
      </c>
      <c r="C61" t="s">
        <v>260</v>
      </c>
    </row>
    <row r="62" spans="1:3" x14ac:dyDescent="0.3">
      <c r="A62" t="s">
        <v>82</v>
      </c>
      <c r="B62" s="20">
        <v>1955623</v>
      </c>
      <c r="C62" t="s">
        <v>261</v>
      </c>
    </row>
    <row r="63" spans="1:3" x14ac:dyDescent="0.3">
      <c r="A63" t="s">
        <v>83</v>
      </c>
      <c r="B63" s="20">
        <v>1318267</v>
      </c>
      <c r="C63" t="s">
        <v>262</v>
      </c>
    </row>
    <row r="64" spans="1:3" x14ac:dyDescent="0.3">
      <c r="A64" t="s">
        <v>84</v>
      </c>
      <c r="B64" s="20">
        <v>9375077</v>
      </c>
      <c r="C64" t="s">
        <v>263</v>
      </c>
    </row>
    <row r="65" spans="1:3" x14ac:dyDescent="0.3">
      <c r="A65" t="s">
        <v>85</v>
      </c>
      <c r="B65" s="20">
        <v>2209684</v>
      </c>
      <c r="C65" t="s">
        <v>264</v>
      </c>
    </row>
    <row r="66" spans="1:3" x14ac:dyDescent="0.3">
      <c r="A66" t="s">
        <v>86</v>
      </c>
      <c r="B66" s="20">
        <v>871710</v>
      </c>
      <c r="C66" t="s">
        <v>265</v>
      </c>
    </row>
    <row r="67" spans="1:3" x14ac:dyDescent="0.3">
      <c r="A67" t="s">
        <v>87</v>
      </c>
      <c r="B67" s="20">
        <v>2828570</v>
      </c>
      <c r="C67" t="s">
        <v>266</v>
      </c>
    </row>
    <row r="68" spans="1:3" x14ac:dyDescent="0.3">
      <c r="A68" t="s">
        <v>88</v>
      </c>
      <c r="B68" s="20">
        <v>1485939</v>
      </c>
      <c r="C68" t="s">
        <v>267</v>
      </c>
    </row>
    <row r="69" spans="1:3" x14ac:dyDescent="0.3">
      <c r="A69" t="s">
        <v>89</v>
      </c>
      <c r="B69" s="20">
        <v>2294810</v>
      </c>
      <c r="C69" t="s">
        <v>268</v>
      </c>
    </row>
    <row r="70" spans="1:3" x14ac:dyDescent="0.3">
      <c r="A70" t="s">
        <v>90</v>
      </c>
      <c r="B70" s="20">
        <v>8392189</v>
      </c>
      <c r="C70" t="s">
        <v>269</v>
      </c>
    </row>
    <row r="71" spans="1:3" x14ac:dyDescent="0.3">
      <c r="A71" t="s">
        <v>91</v>
      </c>
      <c r="B71" s="20">
        <v>5035068</v>
      </c>
      <c r="C71" t="s">
        <v>270</v>
      </c>
    </row>
    <row r="72" spans="1:3" x14ac:dyDescent="0.3">
      <c r="A72" t="s">
        <v>92</v>
      </c>
      <c r="B72" s="20">
        <v>2393394</v>
      </c>
      <c r="C72" t="s">
        <v>271</v>
      </c>
    </row>
    <row r="73" spans="1:3" x14ac:dyDescent="0.3">
      <c r="A73" t="s">
        <v>93</v>
      </c>
      <c r="B73" s="20">
        <v>3671668</v>
      </c>
      <c r="C73" t="s">
        <v>272</v>
      </c>
    </row>
    <row r="74" spans="1:3" x14ac:dyDescent="0.3">
      <c r="A74" t="s">
        <v>94</v>
      </c>
      <c r="B74" s="20">
        <v>2080321</v>
      </c>
      <c r="C74" t="s">
        <v>273</v>
      </c>
    </row>
    <row r="75" spans="1:3" x14ac:dyDescent="0.3">
      <c r="A75" t="s">
        <v>95</v>
      </c>
      <c r="B75" s="20">
        <v>5122090</v>
      </c>
      <c r="C75" t="s">
        <v>274</v>
      </c>
    </row>
    <row r="76" spans="1:3" x14ac:dyDescent="0.3">
      <c r="A76" t="s">
        <v>96</v>
      </c>
      <c r="B76" s="20">
        <v>4497268</v>
      </c>
      <c r="C76" t="s">
        <v>275</v>
      </c>
    </row>
    <row r="77" spans="1:3" x14ac:dyDescent="0.3">
      <c r="A77" t="s">
        <v>97</v>
      </c>
      <c r="B77" s="20">
        <v>1198606</v>
      </c>
      <c r="C77" t="s">
        <v>276</v>
      </c>
    </row>
    <row r="78" spans="1:3" x14ac:dyDescent="0.3">
      <c r="A78" t="s">
        <v>98</v>
      </c>
      <c r="B78" s="20">
        <v>4054617</v>
      </c>
      <c r="C78" t="s">
        <v>277</v>
      </c>
    </row>
    <row r="79" spans="1:3" x14ac:dyDescent="0.3">
      <c r="A79" t="s">
        <v>99</v>
      </c>
      <c r="B79" s="20">
        <v>1517596</v>
      </c>
      <c r="C79" t="s">
        <v>278</v>
      </c>
    </row>
    <row r="80" spans="1:3" x14ac:dyDescent="0.3">
      <c r="A80" t="s">
        <v>100</v>
      </c>
      <c r="B80" s="20">
        <v>1137446</v>
      </c>
      <c r="C80" t="s">
        <v>279</v>
      </c>
    </row>
    <row r="81" spans="1:3" x14ac:dyDescent="0.3">
      <c r="A81" t="s">
        <v>101</v>
      </c>
      <c r="B81" s="20">
        <v>1152696</v>
      </c>
      <c r="C81" t="s">
        <v>280</v>
      </c>
    </row>
    <row r="82" spans="1:3" x14ac:dyDescent="0.3">
      <c r="A82" t="s">
        <v>102</v>
      </c>
      <c r="B82" s="20">
        <v>1381035</v>
      </c>
      <c r="C82" t="s">
        <v>281</v>
      </c>
    </row>
    <row r="83" spans="1:3" x14ac:dyDescent="0.3">
      <c r="A83" t="s">
        <v>103</v>
      </c>
      <c r="B83" s="20">
        <v>2282513</v>
      </c>
      <c r="C83" t="s">
        <v>282</v>
      </c>
    </row>
    <row r="84" spans="1:3" x14ac:dyDescent="0.3">
      <c r="A84" t="s">
        <v>104</v>
      </c>
      <c r="B84" s="20">
        <v>2233211</v>
      </c>
      <c r="C84" t="s">
        <v>283</v>
      </c>
    </row>
    <row r="85" spans="1:3" x14ac:dyDescent="0.3">
      <c r="A85" t="s">
        <v>105</v>
      </c>
      <c r="B85" s="20">
        <v>6355073</v>
      </c>
      <c r="C85" t="s">
        <v>284</v>
      </c>
    </row>
    <row r="86" spans="1:3" x14ac:dyDescent="0.3">
      <c r="A86" t="s">
        <v>106</v>
      </c>
      <c r="B86" s="20">
        <v>1185809</v>
      </c>
      <c r="C86" t="s">
        <v>285</v>
      </c>
    </row>
    <row r="87" spans="1:3" x14ac:dyDescent="0.3">
      <c r="A87" t="s">
        <v>107</v>
      </c>
      <c r="B87" s="20">
        <v>1157231</v>
      </c>
      <c r="C87" t="s">
        <v>286</v>
      </c>
    </row>
    <row r="88" spans="1:3" x14ac:dyDescent="0.3">
      <c r="A88" t="s">
        <v>108</v>
      </c>
      <c r="B88" s="20">
        <v>1919433</v>
      </c>
      <c r="C88" t="s">
        <v>287</v>
      </c>
    </row>
    <row r="89" spans="1:3" x14ac:dyDescent="0.3">
      <c r="A89" t="s">
        <v>109</v>
      </c>
      <c r="B89" s="20">
        <v>1405167</v>
      </c>
      <c r="C89" t="s">
        <v>288</v>
      </c>
    </row>
    <row r="90" spans="1:3" x14ac:dyDescent="0.3">
      <c r="A90" t="s">
        <v>110</v>
      </c>
      <c r="B90" s="20">
        <v>1568096</v>
      </c>
      <c r="C90" t="s">
        <v>289</v>
      </c>
    </row>
    <row r="91" spans="1:3" x14ac:dyDescent="0.3">
      <c r="A91" t="s">
        <v>111</v>
      </c>
      <c r="B91" s="20">
        <v>3685893</v>
      </c>
      <c r="C91" t="s">
        <v>290</v>
      </c>
    </row>
    <row r="92" spans="1:3" x14ac:dyDescent="0.3">
      <c r="A92" t="s">
        <v>112</v>
      </c>
      <c r="B92" s="20">
        <v>2313875</v>
      </c>
      <c r="C92" t="s">
        <v>291</v>
      </c>
    </row>
    <row r="93" spans="1:3" x14ac:dyDescent="0.3">
      <c r="A93" t="s">
        <v>113</v>
      </c>
      <c r="B93" s="20">
        <v>2357334</v>
      </c>
      <c r="C93" t="s">
        <v>292</v>
      </c>
    </row>
    <row r="94" spans="1:3" x14ac:dyDescent="0.3">
      <c r="A94" t="s">
        <v>114</v>
      </c>
      <c r="B94" s="20">
        <v>5364086</v>
      </c>
      <c r="C94" t="s">
        <v>293</v>
      </c>
    </row>
    <row r="95" spans="1:3" x14ac:dyDescent="0.3">
      <c r="A95" t="s">
        <v>115</v>
      </c>
      <c r="B95" s="20">
        <v>1706914</v>
      </c>
      <c r="C95" t="s">
        <v>294</v>
      </c>
    </row>
    <row r="96" spans="1:3" x14ac:dyDescent="0.3">
      <c r="A96" t="s">
        <v>116</v>
      </c>
      <c r="B96" s="20">
        <v>3485073</v>
      </c>
      <c r="C96" t="s">
        <v>295</v>
      </c>
    </row>
    <row r="97" spans="1:3" x14ac:dyDescent="0.3">
      <c r="A97" t="s">
        <v>117</v>
      </c>
      <c r="B97" s="20">
        <v>1207026</v>
      </c>
      <c r="C97" t="s">
        <v>296</v>
      </c>
    </row>
    <row r="98" spans="1:3" x14ac:dyDescent="0.3">
      <c r="A98" t="s">
        <v>118</v>
      </c>
      <c r="B98" s="20">
        <v>1952909</v>
      </c>
      <c r="C98" t="s">
        <v>297</v>
      </c>
    </row>
    <row r="99" spans="1:3" x14ac:dyDescent="0.3">
      <c r="A99" t="s">
        <v>119</v>
      </c>
      <c r="B99" s="20">
        <v>1354176</v>
      </c>
      <c r="C99" t="s">
        <v>298</v>
      </c>
    </row>
    <row r="100" spans="1:3" x14ac:dyDescent="0.3">
      <c r="A100" t="s">
        <v>120</v>
      </c>
      <c r="B100" s="20">
        <v>866118</v>
      </c>
      <c r="C100" t="s">
        <v>299</v>
      </c>
    </row>
    <row r="101" spans="1:3" x14ac:dyDescent="0.3">
      <c r="A101" t="s">
        <v>121</v>
      </c>
      <c r="B101" s="20">
        <v>1697214</v>
      </c>
      <c r="C101" t="s">
        <v>300</v>
      </c>
    </row>
    <row r="102" spans="1:3" x14ac:dyDescent="0.3">
      <c r="A102" t="s">
        <v>122</v>
      </c>
      <c r="B102" s="20">
        <v>1095342</v>
      </c>
      <c r="C102" t="s">
        <v>301</v>
      </c>
    </row>
    <row r="103" spans="1:3" x14ac:dyDescent="0.3">
      <c r="A103" t="s">
        <v>123</v>
      </c>
      <c r="B103" s="20">
        <v>1005031</v>
      </c>
      <c r="C103" t="s">
        <v>302</v>
      </c>
    </row>
    <row r="104" spans="1:3" x14ac:dyDescent="0.3">
      <c r="A104" t="s">
        <v>124</v>
      </c>
      <c r="B104" s="20">
        <v>1685628</v>
      </c>
      <c r="C104" t="s">
        <v>303</v>
      </c>
    </row>
    <row r="105" spans="1:3" x14ac:dyDescent="0.3">
      <c r="A105" t="s">
        <v>125</v>
      </c>
      <c r="B105" s="20">
        <v>2045957</v>
      </c>
      <c r="C105" t="s">
        <v>304</v>
      </c>
    </row>
    <row r="106" spans="1:3" x14ac:dyDescent="0.3">
      <c r="A106" t="s">
        <v>126</v>
      </c>
      <c r="B106" s="20">
        <v>206408</v>
      </c>
      <c r="C106" t="s">
        <v>305</v>
      </c>
    </row>
    <row r="107" spans="1:3" x14ac:dyDescent="0.3">
      <c r="A107" t="s">
        <v>127</v>
      </c>
      <c r="B107" s="20">
        <v>2003953</v>
      </c>
      <c r="C107" t="s">
        <v>306</v>
      </c>
    </row>
    <row r="108" spans="1:3" x14ac:dyDescent="0.3">
      <c r="A108" t="s">
        <v>128</v>
      </c>
      <c r="B108" s="20">
        <v>2810390</v>
      </c>
      <c r="C108" t="s">
        <v>307</v>
      </c>
    </row>
    <row r="109" spans="1:3" x14ac:dyDescent="0.3">
      <c r="A109" t="s">
        <v>129</v>
      </c>
      <c r="B109" s="20">
        <v>2319096</v>
      </c>
      <c r="C109" t="s">
        <v>308</v>
      </c>
    </row>
    <row r="110" spans="1:3" x14ac:dyDescent="0.3">
      <c r="A110" t="s">
        <v>130</v>
      </c>
      <c r="B110" s="20">
        <v>4114255</v>
      </c>
      <c r="C110" t="s">
        <v>309</v>
      </c>
    </row>
    <row r="111" spans="1:3" x14ac:dyDescent="0.3">
      <c r="A111" t="s">
        <v>131</v>
      </c>
      <c r="B111" s="20">
        <v>2119773</v>
      </c>
      <c r="C111" t="s">
        <v>310</v>
      </c>
    </row>
    <row r="112" spans="1:3" x14ac:dyDescent="0.3">
      <c r="A112" t="s">
        <v>132</v>
      </c>
      <c r="B112" s="20">
        <v>783918</v>
      </c>
      <c r="C112" t="s">
        <v>311</v>
      </c>
    </row>
    <row r="113" spans="1:3" x14ac:dyDescent="0.3">
      <c r="A113" t="s">
        <v>133</v>
      </c>
      <c r="B113" s="20">
        <v>1323667</v>
      </c>
      <c r="C113" t="s">
        <v>312</v>
      </c>
    </row>
    <row r="114" spans="1:3" x14ac:dyDescent="0.3">
      <c r="A114" t="s">
        <v>134</v>
      </c>
      <c r="B114" s="20">
        <v>3798383</v>
      </c>
      <c r="C114" t="s">
        <v>313</v>
      </c>
    </row>
    <row r="115" spans="1:3" x14ac:dyDescent="0.3">
      <c r="A115" t="s">
        <v>135</v>
      </c>
      <c r="B115" s="20">
        <v>1422048</v>
      </c>
      <c r="C115" t="s">
        <v>314</v>
      </c>
    </row>
    <row r="116" spans="1:3" x14ac:dyDescent="0.3">
      <c r="A116" t="s">
        <v>136</v>
      </c>
      <c r="B116" s="20">
        <v>1391959</v>
      </c>
      <c r="C116" t="s">
        <v>315</v>
      </c>
    </row>
    <row r="117" spans="1:3" x14ac:dyDescent="0.3">
      <c r="A117" t="s">
        <v>137</v>
      </c>
      <c r="B117" s="20">
        <v>1687191</v>
      </c>
      <c r="C117" t="s">
        <v>316</v>
      </c>
    </row>
    <row r="118" spans="1:3" x14ac:dyDescent="0.3">
      <c r="A118" t="s">
        <v>138</v>
      </c>
      <c r="B118" s="20">
        <v>1253167</v>
      </c>
      <c r="C118" t="s">
        <v>317</v>
      </c>
    </row>
    <row r="119" spans="1:3" x14ac:dyDescent="0.3">
      <c r="A119" t="s">
        <v>139</v>
      </c>
      <c r="B119" s="20">
        <v>2388693</v>
      </c>
      <c r="C119" t="s">
        <v>318</v>
      </c>
    </row>
    <row r="120" spans="1:3" x14ac:dyDescent="0.3">
      <c r="A120" t="s">
        <v>140</v>
      </c>
      <c r="B120" s="20">
        <v>1464343</v>
      </c>
      <c r="C120" t="s">
        <v>319</v>
      </c>
    </row>
    <row r="121" spans="1:3" x14ac:dyDescent="0.3">
      <c r="A121" t="s">
        <v>141</v>
      </c>
      <c r="B121" s="20">
        <v>5386737</v>
      </c>
      <c r="C121" t="s">
        <v>320</v>
      </c>
    </row>
    <row r="122" spans="1:3" x14ac:dyDescent="0.3">
      <c r="A122" t="s">
        <v>142</v>
      </c>
      <c r="B122" s="20">
        <v>1951557</v>
      </c>
      <c r="C122" t="s">
        <v>321</v>
      </c>
    </row>
    <row r="123" spans="1:3" x14ac:dyDescent="0.3">
      <c r="A123" t="s">
        <v>143</v>
      </c>
      <c r="B123" s="20">
        <v>1285467</v>
      </c>
      <c r="C123" t="s">
        <v>322</v>
      </c>
    </row>
    <row r="124" spans="1:3" x14ac:dyDescent="0.3">
      <c r="A124" t="s">
        <v>144</v>
      </c>
      <c r="B124" s="20">
        <v>2025591</v>
      </c>
      <c r="C124" t="s">
        <v>323</v>
      </c>
    </row>
    <row r="125" spans="1:3" x14ac:dyDescent="0.3">
      <c r="A125" t="s">
        <v>145</v>
      </c>
      <c r="B125" s="20">
        <v>4960045</v>
      </c>
      <c r="C125" t="s">
        <v>324</v>
      </c>
    </row>
    <row r="126" spans="1:3" x14ac:dyDescent="0.3">
      <c r="A126" t="s">
        <v>146</v>
      </c>
      <c r="B126" s="20">
        <v>2384328</v>
      </c>
      <c r="C126" t="s">
        <v>325</v>
      </c>
    </row>
    <row r="127" spans="1:3" x14ac:dyDescent="0.3">
      <c r="A127" t="s">
        <v>147</v>
      </c>
      <c r="B127" s="20">
        <v>6075177</v>
      </c>
      <c r="C127" t="s">
        <v>326</v>
      </c>
    </row>
    <row r="128" spans="1:3" x14ac:dyDescent="0.3">
      <c r="A128" t="s">
        <v>148</v>
      </c>
      <c r="B128" s="20">
        <v>1121284</v>
      </c>
      <c r="C128" t="s">
        <v>327</v>
      </c>
    </row>
    <row r="129" spans="1:3" x14ac:dyDescent="0.3">
      <c r="A129" t="s">
        <v>149</v>
      </c>
      <c r="B129" s="20">
        <v>1169909</v>
      </c>
      <c r="C129" t="s">
        <v>328</v>
      </c>
    </row>
    <row r="130" spans="1:3" x14ac:dyDescent="0.3">
      <c r="A130" t="s">
        <v>150</v>
      </c>
      <c r="B130" s="20">
        <v>1755097</v>
      </c>
      <c r="C130" t="s">
        <v>329</v>
      </c>
    </row>
    <row r="131" spans="1:3" x14ac:dyDescent="0.3">
      <c r="A131" t="s">
        <v>151</v>
      </c>
      <c r="B131" s="20">
        <v>1177567</v>
      </c>
      <c r="C131" t="s">
        <v>330</v>
      </c>
    </row>
    <row r="132" spans="1:3" x14ac:dyDescent="0.3">
      <c r="A132" t="s">
        <v>152</v>
      </c>
      <c r="B132" s="20">
        <v>994936</v>
      </c>
      <c r="C132" t="s">
        <v>331</v>
      </c>
    </row>
    <row r="133" spans="1:3" x14ac:dyDescent="0.3">
      <c r="A133" t="s">
        <v>153</v>
      </c>
      <c r="B133" s="20">
        <v>1260132</v>
      </c>
      <c r="C133" t="s">
        <v>332</v>
      </c>
    </row>
    <row r="134" spans="1:3" x14ac:dyDescent="0.3">
      <c r="A134" t="s">
        <v>154</v>
      </c>
      <c r="B134" s="20">
        <v>2227967</v>
      </c>
      <c r="C134" t="s">
        <v>333</v>
      </c>
    </row>
    <row r="135" spans="1:3" x14ac:dyDescent="0.3">
      <c r="A135" t="s">
        <v>155</v>
      </c>
      <c r="B135" s="20">
        <v>1438259</v>
      </c>
      <c r="C135" t="s">
        <v>334</v>
      </c>
    </row>
    <row r="136" spans="1:3" x14ac:dyDescent="0.3">
      <c r="A136" t="s">
        <v>156</v>
      </c>
      <c r="B136" s="20">
        <v>2507665</v>
      </c>
      <c r="C136" t="s">
        <v>335</v>
      </c>
    </row>
    <row r="137" spans="1:3" x14ac:dyDescent="0.3">
      <c r="A137" t="s">
        <v>157</v>
      </c>
      <c r="B137" s="20">
        <v>2177567</v>
      </c>
      <c r="C137" t="s">
        <v>336</v>
      </c>
    </row>
    <row r="138" spans="1:3" x14ac:dyDescent="0.3">
      <c r="A138" t="s">
        <v>158</v>
      </c>
      <c r="B138" s="20">
        <v>1655719</v>
      </c>
      <c r="C138" t="s">
        <v>337</v>
      </c>
    </row>
    <row r="139" spans="1:3" x14ac:dyDescent="0.3">
      <c r="A139" t="s">
        <v>159</v>
      </c>
      <c r="B139" s="20">
        <v>1973214</v>
      </c>
      <c r="C139" t="s">
        <v>338</v>
      </c>
    </row>
    <row r="140" spans="1:3" x14ac:dyDescent="0.3">
      <c r="A140" t="s">
        <v>160</v>
      </c>
      <c r="B140" s="20">
        <v>1252767</v>
      </c>
      <c r="C140" t="s">
        <v>339</v>
      </c>
    </row>
    <row r="141" spans="1:3" x14ac:dyDescent="0.3">
      <c r="A141" t="s">
        <v>161</v>
      </c>
      <c r="B141" s="20">
        <v>3398430</v>
      </c>
      <c r="C141" t="s">
        <v>340</v>
      </c>
    </row>
    <row r="142" spans="1:3" x14ac:dyDescent="0.3">
      <c r="A142" t="s">
        <v>162</v>
      </c>
      <c r="B142" s="20">
        <v>761782</v>
      </c>
      <c r="C142" t="s">
        <v>341</v>
      </c>
    </row>
    <row r="143" spans="1:3" x14ac:dyDescent="0.3">
      <c r="A143" t="s">
        <v>163</v>
      </c>
      <c r="B143" s="20">
        <v>2212835</v>
      </c>
      <c r="C143" t="s">
        <v>342</v>
      </c>
    </row>
    <row r="144" spans="1:3" x14ac:dyDescent="0.3">
      <c r="A144" t="s">
        <v>164</v>
      </c>
      <c r="B144" s="20">
        <v>5024000</v>
      </c>
      <c r="C144" t="s">
        <v>343</v>
      </c>
    </row>
    <row r="145" spans="1:3" x14ac:dyDescent="0.3">
      <c r="A145" t="s">
        <v>165</v>
      </c>
      <c r="B145" s="20">
        <v>2012305</v>
      </c>
      <c r="C145" t="s">
        <v>344</v>
      </c>
    </row>
    <row r="146" spans="1:3" x14ac:dyDescent="0.3">
      <c r="A146" t="s">
        <v>166</v>
      </c>
      <c r="B146" s="20">
        <v>1739737</v>
      </c>
      <c r="C146" t="s">
        <v>345</v>
      </c>
    </row>
    <row r="147" spans="1:3" x14ac:dyDescent="0.3">
      <c r="A147" t="s">
        <v>167</v>
      </c>
      <c r="B147" s="20">
        <v>2421506</v>
      </c>
      <c r="C147" t="s">
        <v>346</v>
      </c>
    </row>
    <row r="148" spans="1:3" x14ac:dyDescent="0.3">
      <c r="A148" t="s">
        <v>168</v>
      </c>
      <c r="B148" s="20">
        <v>2772576</v>
      </c>
      <c r="C148" t="s">
        <v>347</v>
      </c>
    </row>
    <row r="149" spans="1:3" x14ac:dyDescent="0.3">
      <c r="A149" t="s">
        <v>169</v>
      </c>
      <c r="B149" s="20">
        <v>724612</v>
      </c>
      <c r="C149" t="s">
        <v>348</v>
      </c>
    </row>
    <row r="150" spans="1:3" x14ac:dyDescent="0.3">
      <c r="A150" t="s">
        <v>170</v>
      </c>
      <c r="B150" s="20">
        <v>2738063</v>
      </c>
      <c r="C150" t="s">
        <v>349</v>
      </c>
    </row>
    <row r="151" spans="1:3" x14ac:dyDescent="0.3">
      <c r="A151" t="s">
        <v>171</v>
      </c>
      <c r="B151" s="20">
        <v>610750</v>
      </c>
      <c r="C151" t="s">
        <v>350</v>
      </c>
    </row>
    <row r="152" spans="1:3" x14ac:dyDescent="0.3">
      <c r="A152" t="s">
        <v>172</v>
      </c>
      <c r="B152" s="20">
        <v>2093393</v>
      </c>
      <c r="C152" t="s">
        <v>351</v>
      </c>
    </row>
    <row r="153" spans="1:3" x14ac:dyDescent="0.3">
      <c r="A153" t="s">
        <v>173</v>
      </c>
      <c r="B153" s="20">
        <v>3626617</v>
      </c>
      <c r="C153" t="s">
        <v>352</v>
      </c>
    </row>
    <row r="154" spans="1:3" x14ac:dyDescent="0.3">
      <c r="A154" t="s">
        <v>174</v>
      </c>
      <c r="B154" s="20">
        <v>1112947</v>
      </c>
      <c r="C154" t="s">
        <v>353</v>
      </c>
    </row>
    <row r="156" spans="1:3" x14ac:dyDescent="0.3">
      <c r="B156" s="20"/>
    </row>
    <row r="167" spans="1:1" x14ac:dyDescent="0.3">
      <c r="A167" t="s">
        <v>183</v>
      </c>
    </row>
    <row r="168" spans="1:1" x14ac:dyDescent="0.3">
      <c r="A168" t="s">
        <v>184</v>
      </c>
    </row>
    <row r="171" spans="1:1" x14ac:dyDescent="0.3">
      <c r="A171" t="s">
        <v>185</v>
      </c>
    </row>
    <row r="172" spans="1:1" x14ac:dyDescent="0.3">
      <c r="A172" t="s">
        <v>186</v>
      </c>
    </row>
  </sheetData>
  <sheetProtection algorithmName="SHA-512" hashValue="Fkwb0tIBPSB6/ZkHSNog5jGngTjDtNou18ZQ4IiXI2LnWtVsZb3coZ+vZphytkQ2bZ+YZ9HpOXZJK5yNjmhZRw==" saltValue="KrhOuhViVupjtTR7ek19NA==" spinCount="100000"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5E388-805F-4122-B2AB-5FC4D675CB0E}">
  <sheetPr>
    <tabColor theme="0" tint="-4.9989318521683403E-2"/>
  </sheetPr>
  <dimension ref="A1:R14"/>
  <sheetViews>
    <sheetView workbookViewId="0">
      <selection activeCell="A6" sqref="A6"/>
    </sheetView>
  </sheetViews>
  <sheetFormatPr defaultRowHeight="14.4" x14ac:dyDescent="0.3"/>
  <sheetData>
    <row r="1" spans="1:18" x14ac:dyDescent="0.3">
      <c r="A1" t="s">
        <v>193</v>
      </c>
      <c r="B1" t="s">
        <v>198</v>
      </c>
      <c r="C1" t="s">
        <v>199</v>
      </c>
      <c r="D1" t="s">
        <v>354</v>
      </c>
      <c r="E1" t="s">
        <v>355</v>
      </c>
      <c r="F1" t="s">
        <v>355</v>
      </c>
      <c r="G1" t="s">
        <v>356</v>
      </c>
      <c r="H1" t="s">
        <v>356</v>
      </c>
      <c r="I1" t="s">
        <v>356</v>
      </c>
      <c r="J1" t="s">
        <v>356</v>
      </c>
      <c r="K1" t="s">
        <v>356</v>
      </c>
      <c r="L1" t="s">
        <v>356</v>
      </c>
      <c r="M1" t="s">
        <v>356</v>
      </c>
      <c r="N1" t="s">
        <v>356</v>
      </c>
      <c r="O1" t="s">
        <v>357</v>
      </c>
      <c r="P1" t="s">
        <v>357</v>
      </c>
      <c r="Q1" t="s">
        <v>358</v>
      </c>
      <c r="R1" s="27" t="s">
        <v>358</v>
      </c>
    </row>
    <row r="2" spans="1:18" x14ac:dyDescent="0.3">
      <c r="A2" t="s">
        <v>194</v>
      </c>
      <c r="B2">
        <v>1</v>
      </c>
      <c r="C2">
        <v>1</v>
      </c>
      <c r="D2">
        <v>1</v>
      </c>
      <c r="E2">
        <v>1</v>
      </c>
      <c r="F2">
        <v>2</v>
      </c>
      <c r="G2">
        <v>1</v>
      </c>
      <c r="H2">
        <v>2</v>
      </c>
      <c r="I2">
        <v>3</v>
      </c>
      <c r="J2">
        <v>4</v>
      </c>
      <c r="K2">
        <v>5</v>
      </c>
      <c r="L2">
        <v>6</v>
      </c>
      <c r="M2">
        <v>7</v>
      </c>
      <c r="N2">
        <v>8</v>
      </c>
      <c r="O2">
        <v>1</v>
      </c>
      <c r="P2">
        <v>2</v>
      </c>
      <c r="Q2">
        <v>1</v>
      </c>
      <c r="R2" s="27">
        <v>2</v>
      </c>
    </row>
    <row r="3" spans="1:18" x14ac:dyDescent="0.3">
      <c r="A3" t="s">
        <v>195</v>
      </c>
      <c r="B3" t="str">
        <f>B1&amp;"."&amp;B2</f>
        <v>LANAME.1</v>
      </c>
      <c r="C3" t="str">
        <f t="shared" ref="C3:R3" si="0">C1&amp;"."&amp;C2</f>
        <v>LAONSCODE.1</v>
      </c>
      <c r="D3" t="str">
        <f t="shared" si="0"/>
        <v>FUND.1</v>
      </c>
      <c r="E3" t="str">
        <f t="shared" si="0"/>
        <v>CONTACT.1</v>
      </c>
      <c r="F3" t="str">
        <f t="shared" si="0"/>
        <v>CONTACT.2</v>
      </c>
      <c r="G3" t="str">
        <f t="shared" si="0"/>
        <v>SPEND.1</v>
      </c>
      <c r="H3" t="str">
        <f t="shared" si="0"/>
        <v>SPEND.2</v>
      </c>
      <c r="I3" t="str">
        <f t="shared" si="0"/>
        <v>SPEND.3</v>
      </c>
      <c r="J3" t="str">
        <f t="shared" si="0"/>
        <v>SPEND.4</v>
      </c>
      <c r="K3" t="str">
        <f t="shared" si="0"/>
        <v>SPEND.5</v>
      </c>
      <c r="L3" t="str">
        <f t="shared" si="0"/>
        <v>SPEND.6</v>
      </c>
      <c r="M3" t="str">
        <f t="shared" si="0"/>
        <v>SPEND.7</v>
      </c>
      <c r="N3" t="str">
        <f t="shared" si="0"/>
        <v>SPEND.8</v>
      </c>
      <c r="O3" t="str">
        <f t="shared" si="0"/>
        <v>QUAL.1</v>
      </c>
      <c r="P3" t="str">
        <f t="shared" si="0"/>
        <v>QUAL.2</v>
      </c>
      <c r="Q3" t="str">
        <f t="shared" si="0"/>
        <v>OTHER.1</v>
      </c>
      <c r="R3" s="27" t="str">
        <f t="shared" si="0"/>
        <v>OTHER.2</v>
      </c>
    </row>
    <row r="4" spans="1:18" ht="57.6" x14ac:dyDescent="0.3">
      <c r="A4" s="22" t="s">
        <v>196</v>
      </c>
      <c r="B4" s="22" t="s">
        <v>359</v>
      </c>
      <c r="C4" s="22" t="s">
        <v>360</v>
      </c>
      <c r="D4" s="22" t="s">
        <v>370</v>
      </c>
      <c r="E4" s="22" t="s">
        <v>361</v>
      </c>
      <c r="F4" s="22" t="s">
        <v>362</v>
      </c>
      <c r="G4" s="22" t="s">
        <v>371</v>
      </c>
      <c r="H4" s="22" t="s">
        <v>363</v>
      </c>
      <c r="I4" s="22" t="s">
        <v>364</v>
      </c>
      <c r="J4" s="22" t="s">
        <v>365</v>
      </c>
      <c r="K4" s="22" t="s">
        <v>366</v>
      </c>
      <c r="L4" s="22" t="s">
        <v>367</v>
      </c>
      <c r="M4" s="22" t="s">
        <v>368</v>
      </c>
      <c r="N4" s="22" t="s">
        <v>369</v>
      </c>
      <c r="O4" s="22" t="s">
        <v>375</v>
      </c>
      <c r="P4" s="22" t="s">
        <v>376</v>
      </c>
      <c r="Q4" s="23" t="s">
        <v>372</v>
      </c>
      <c r="R4" s="24" t="s">
        <v>373</v>
      </c>
    </row>
    <row r="5" spans="1:18" x14ac:dyDescent="0.3">
      <c r="A5" t="s">
        <v>197</v>
      </c>
      <c r="B5" t="str">
        <f>IF(ISBLANK('Spend return'!B18),"BLANK",'Spend return'!B18)</f>
        <v>Stoke-on-Trent</v>
      </c>
      <c r="C5" t="str">
        <f>IF(ISBLANK('Spend return'!B18),"BLANK",INDEX('LA Allocations'!$C$2:$C$154,MATCH('Spend return'!B18,'LA Allocations'!$A$2:$A$154,0)))</f>
        <v>E06000021</v>
      </c>
      <c r="D5">
        <f>IF(ISBLANK('Spend return'!B19),"BLANK",'Spend return'!B19)</f>
        <v>2025591</v>
      </c>
      <c r="E5" t="str">
        <f>IF(ISBLANK('Spend return'!B24),"BLANK",'Spend return'!B24)</f>
        <v>Kate Phillips</v>
      </c>
      <c r="F5" t="str">
        <f>IF(ISBLANK('Spend return'!B25),"BLANK",'Spend return'!B25)</f>
        <v>kate.phillip@stoke.gov.uk</v>
      </c>
      <c r="G5" t="str">
        <f>IF(ISBLANK('Spend return'!B30),"BLANK",'Spend return'!B30)</f>
        <v>Yes - the funding has been allocated in full to adult social care</v>
      </c>
      <c r="H5" t="str">
        <f>IF(ISBLANK('Spend return'!B35),"BLANK",'Spend return'!B35)</f>
        <v>Yes - we are targeting this area</v>
      </c>
      <c r="I5" t="str">
        <f>IF(ISBLANK('Spend return'!B36),"BLANK",'Spend return'!B36)</f>
        <v>No - we are not targeting this area</v>
      </c>
      <c r="J5" t="str">
        <f>IF(ISBLANK('Spend return'!B37),"BLANK",'Spend return'!B37)</f>
        <v>No - we are not targeting this area</v>
      </c>
      <c r="K5">
        <f>IF(ISBLANK('Spend return'!B42),"BLANK",'Spend return'!B42)</f>
        <v>2025591</v>
      </c>
      <c r="L5">
        <f>IF(ISBLANK('Spend return'!B43),"BLANK",'Spend return'!B43)</f>
        <v>0</v>
      </c>
      <c r="M5">
        <f>IF(ISBLANK('Spend return'!B44),"BLANK",'Spend return'!B44)</f>
        <v>0</v>
      </c>
      <c r="N5">
        <f>IF(ISBLANK('Spend return'!B45),"BLANK",'Spend return'!B45)</f>
        <v>2025591</v>
      </c>
      <c r="O5" t="str">
        <f>IF(ISBLANK('Qualitative report'!A19),"BLANK",'Qualitative report'!A19)</f>
        <v xml:space="preserve">Overview
Demand for out of hospital, community-based and home care services which support the home first principals and strengths-based practice have been developed such that the balance shifts from bed based more to home based care and the use of community assets and resilient communities, with appropriate changes reflected in allocation of resources
As described in our capacity plan we continue to work as an integrated and aligned system to ensure we have the right models of care and sufficient capacity in the community to enable a good flow of patients out of hospital and into appropriate forms of care in the community as quickly and safely as possible. 
Older People’s Nursing Care
Although we would expect to increase our use of extra care housing and continue to support more people to live independently at home for some people who require long term nursing care we are finding it increasingly difficult to source a bed at the rate we set originally following the Fair Cost of Care exercise. 
Average prices that are being seen in the first half of the year for new placements are in excess of £1100 per week plus FNC compared to a fee set at £900 per week. As such we intend to utilise part of the additional funding in relation to Older People's nursing beds and rates paid to providers.
There are also 170 new nursing beds coming on stream Autumn 2023 and 30 beds potentially available that have been mothballed for some time which provides have an opportunity to block book some of these beds with the providers, working in partnership the ICB.
Long Term Community Care
While the home care market has been increased in order to address lengthy waiting times and delays to hospital discharge and the large numbers of people waiting for long term home care support we are conscious of additional demand over winter linked to surge and are considering reviewing rates paid to Direct Payment recipients who employ Personal Assistants; for every hour of home care delivered in this way we will save potentially £5 per hour when compared with commissioned home care rates,
Working Age Adults Markets
The other area of pressure relating to fees we identified in our Capacity Plan was across the WAA market which is becoming increasingly fragile and a number of providers in the residential sector are serving notice on placements. 
We have launched a Cost of Care exercise with both Residential and Supported Living providers with the aim of sustaining capacity where needed, working with providers to review their business models in order to growing additional capacity to support step down where appropriate to a Supported Living option.
We will make recommendations following analysis of the Cost of Care outcomes on any in year increases to fees and hourly rates as well as considering the recurring impact as part of our annual fee setting process for 24/25. </v>
      </c>
      <c r="P5" t="str">
        <f>IF(ISBLANK('Qualitative report'!A23),"BLANK",'Qualitative report'!A23)</f>
        <v xml:space="preserve">We are drawing on the lessons learned from winter 2022/23 to ensure we maintain an agile and responsive approach and continue to work collaboratively with our health partners and other key stakeholders including the VCSE to make best use of resources across the system and in particular the available capacity relating to social care.
Surge and winter planning is taking into account the anticipated growth/demand for acute hospital beds and the resources needed in social care and the community to support.
Protecting and Maintaining Capacity
We have strengthened our approach in hospital and the community with additional investment through the Better Care Fund to delay/defer/reduce the need for formal support thus protecting the capacity we have. 
These include:
•	Increasing support embedded in hospital wards by increasing and enhancing the Hospital Discharge service to improve system flow, support and experience
•	Increasing the range of Technology Enabled Equipment (TEC) to facilitate timely discharge and support people to remain/return home to facilitate same day discharge for 'at risk' people who live alone. 
•	Establishing 15 Community Lounges as part of the Communities Together Strategy with Locality Connectors to listen to what people need and provide place-based, person centred support and to help stop care needs escalating
As a system we have through our Winter Planning acknowledged the need to have the right resources and are working collectively to ensure continued throughput and flow out of hospital and even more importantly preventing the need for admission. 
It is important that we continue to work with Care Providers and in particular care homes to manage safe discharges and support them to manage outbreaks and reduce the risk for hospital admissions, especially if there is a surge in infectious diseases.
Market Resilience and Capacity
In addition to the additional long term bed capacity funded through MSIF we have identified BCF monies to develop a new approach to intermediate care, to extend the range of ‘step-down’ care to help people move from hospital into more appropriate settings for their needs, with the right wrap-around support for their rehabilitation and social care led reablement.
Alongside this we will ensure current capacity is maintained through commissioned home care supplemented by planned growth in the personal assistant market to support discharge processes, including further development of the use of ‘micro providers’ through Community Catalyst to deliver non-regulated activities which will continue to free up capacity in Home Care to ensure waiting lists for the service remain manageable.
We also have a contingency reserve should interim “step down” residential beds be needed to support hospital discharge and can spot purchase beds, although we believe that we should have sufficient home care capacity in the market to respond to winter surge.
a)	Conclusions
We have learned from the extreme pressures we have operated under during the last few years and have confidence in our business continuity plans and mitigations in place to manage risk, we recognise we need to maintain an agile approach to respond to the challenges winter surge can present. </v>
      </c>
      <c r="Q5" s="25">
        <v>1</v>
      </c>
      <c r="R5" s="27" t="str">
        <f>IF(ISBLANK('Spend return'!AA65),"BLANK",'Spend return'!AA65)</f>
        <v>iwFke6</v>
      </c>
    </row>
    <row r="14" spans="1:18" x14ac:dyDescent="0.3">
      <c r="G14" s="22"/>
      <c r="H14" s="22"/>
      <c r="O14" s="22"/>
    </row>
  </sheetData>
  <sheetProtection algorithmName="SHA-512" hashValue="73AVoutWwudrl6fUY7YsLo/eMmO29xb8nHwGVmR7kNoWtI9yVZ9Zj7OOkG40mpErgwWmDDlqLIAFokJqODUtBw==" saltValue="tYQk7EWX1GdSqBwlBkoOmQ=="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2" ma:contentTypeDescription="Create a new document." ma:contentTypeScope="" ma:versionID="06da12d9d0f61c7f03f3f0411f9bacd3">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43d794232389bf1962f3aa8e98d359dd"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Props1.xml><?xml version="1.0" encoding="utf-8"?>
<ds:datastoreItem xmlns:ds="http://schemas.openxmlformats.org/officeDocument/2006/customXml" ds:itemID="{2F2F714C-46C2-403A-8C8C-349C112B4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43229-4E1C-4695-BAEB-D1FEFD36F3E3}">
  <ds:schemaRefs>
    <ds:schemaRef ds:uri="http://schemas.microsoft.com/sharepoint/v3/contenttype/forms"/>
  </ds:schemaRefs>
</ds:datastoreItem>
</file>

<file path=customXml/itemProps3.xml><?xml version="1.0" encoding="utf-8"?>
<ds:datastoreItem xmlns:ds="http://schemas.openxmlformats.org/officeDocument/2006/customXml" ds:itemID="{AC992771-BD05-4340-8B49-904369B8A8C5}">
  <ds:schemaRefs>
    <ds:schemaRef ds:uri="http://purl.org/dc/dcmitype/"/>
    <ds:schemaRef ds:uri="http://purl.org/dc/elements/1.1/"/>
    <ds:schemaRef ds:uri="http://schemas.microsoft.com/office/infopath/2007/PartnerControls"/>
    <ds:schemaRef ds:uri="http://schemas.openxmlformats.org/package/2006/metadata/core-properties"/>
    <ds:schemaRef ds:uri="34f15714-548d-495f-a9b0-f58ce09e51d1"/>
    <ds:schemaRef ds:uri="7733dd27-db60-40e2-8fa1-8ddcdc226c7b"/>
    <ds:schemaRef ds:uri="http://schemas.microsoft.com/office/2006/documentManagement/types"/>
    <ds:schemaRef ds:uri="http://purl.org/dc/term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Spend return</vt:lpstr>
      <vt:lpstr>Qualitative report</vt:lpstr>
      <vt:lpstr>LA Allocations</vt: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2023-08-21T14:30:49Z</dcterms:created>
  <dcterms:modified xsi:type="dcterms:W3CDTF">2023-09-25T16:28:01Z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TaxCatchAll">
    <vt:lpwstr/>
  </property>
</Properties>
</file>